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el-my.sharepoint.com/personal/gotzon_osinalde_irastorza_intel_com/Documents/Personal/Katalina eta Juan/00106300/Caj 167. N51/"/>
    </mc:Choice>
  </mc:AlternateContent>
  <xr:revisionPtr revIDLastSave="473" documentId="13_ncr:1_{4A9F9DC6-5746-4078-B1C9-A7227BB51C0C}" xr6:coauthVersionLast="47" xr6:coauthVersionMax="47" xr10:uidLastSave="{568B15A7-BA1E-4D67-992C-1B2FDECA13BD}"/>
  <bookViews>
    <workbookView xWindow="-110" yWindow="-110" windowWidth="19420" windowHeight="11500" xr2:uid="{2BF512F0-F411-4B61-9901-CA58D17165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300" i="1" l="1"/>
  <c r="T314" i="1"/>
  <c r="W110" i="1"/>
  <c r="D242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0" i="1"/>
  <c r="C162" i="1"/>
  <c r="C158" i="1"/>
  <c r="C151" i="1"/>
  <c r="C152" i="1"/>
  <c r="C153" i="1"/>
  <c r="C154" i="1"/>
  <c r="C148" i="1"/>
  <c r="I242" i="1"/>
  <c r="O242" i="1"/>
  <c r="U300" i="1"/>
  <c r="U301" i="1"/>
  <c r="AM144" i="1"/>
  <c r="T337" i="1" s="1"/>
  <c r="AO138" i="1"/>
  <c r="AO139" i="1"/>
  <c r="AO137" i="1"/>
  <c r="AB138" i="1"/>
  <c r="AB139" i="1"/>
  <c r="AB140" i="1"/>
  <c r="AB141" i="1"/>
  <c r="AB142" i="1"/>
  <c r="AB143" i="1"/>
  <c r="AB137" i="1"/>
  <c r="AN138" i="1"/>
  <c r="AN139" i="1"/>
  <c r="AN137" i="1"/>
  <c r="AN144" i="1" s="1"/>
  <c r="T336" i="1" s="1"/>
  <c r="AK136" i="1"/>
  <c r="AM136" i="1"/>
  <c r="T329" i="1" s="1"/>
  <c r="AO112" i="1"/>
  <c r="AO113" i="1"/>
  <c r="AO114" i="1"/>
  <c r="AO115" i="1"/>
  <c r="AO111" i="1"/>
  <c r="AH111" i="1"/>
  <c r="AN112" i="1"/>
  <c r="AN113" i="1"/>
  <c r="AN114" i="1"/>
  <c r="AN115" i="1"/>
  <c r="AN111" i="1"/>
  <c r="AK110" i="1"/>
  <c r="AM110" i="1"/>
  <c r="T321" i="1" s="1"/>
  <c r="AN84" i="1"/>
  <c r="AO84" i="1"/>
  <c r="AN83" i="1"/>
  <c r="AO83" i="1"/>
  <c r="AN82" i="1"/>
  <c r="AO82" i="1"/>
  <c r="AN81" i="1"/>
  <c r="AO81" i="1"/>
  <c r="AN80" i="1"/>
  <c r="AO80" i="1"/>
  <c r="AN79" i="1"/>
  <c r="AO79" i="1"/>
  <c r="AN78" i="1"/>
  <c r="AO78" i="1"/>
  <c r="AN77" i="1"/>
  <c r="AO77" i="1"/>
  <c r="AN76" i="1"/>
  <c r="AO76" i="1"/>
  <c r="AN75" i="1"/>
  <c r="AO75" i="1"/>
  <c r="AN74" i="1"/>
  <c r="AO74" i="1"/>
  <c r="AN73" i="1"/>
  <c r="AO73" i="1"/>
  <c r="AN72" i="1"/>
  <c r="AO72" i="1"/>
  <c r="AN71" i="1"/>
  <c r="AO71" i="1"/>
  <c r="AN70" i="1"/>
  <c r="AO70" i="1"/>
  <c r="AN69" i="1"/>
  <c r="AO69" i="1"/>
  <c r="AN68" i="1"/>
  <c r="AO68" i="1"/>
  <c r="AN67" i="1"/>
  <c r="AO67" i="1"/>
  <c r="AN66" i="1"/>
  <c r="AO66" i="1"/>
  <c r="AN65" i="1"/>
  <c r="AO65" i="1"/>
  <c r="AN64" i="1"/>
  <c r="AO64" i="1"/>
  <c r="AN63" i="1"/>
  <c r="AO63" i="1"/>
  <c r="AN62" i="1"/>
  <c r="AO62" i="1"/>
  <c r="AN61" i="1"/>
  <c r="AO61" i="1"/>
  <c r="AN60" i="1"/>
  <c r="AO60" i="1"/>
  <c r="AN59" i="1"/>
  <c r="AO59" i="1"/>
  <c r="AN58" i="1"/>
  <c r="AO58" i="1"/>
  <c r="AN57" i="1"/>
  <c r="AO57" i="1"/>
  <c r="AN56" i="1"/>
  <c r="AO56" i="1"/>
  <c r="AN55" i="1"/>
  <c r="AO55" i="1"/>
  <c r="AN54" i="1"/>
  <c r="AO54" i="1"/>
  <c r="AN53" i="1"/>
  <c r="AO53" i="1"/>
  <c r="AN52" i="1"/>
  <c r="AO52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O6" i="1"/>
  <c r="AH6" i="1"/>
  <c r="AN6" i="1"/>
  <c r="AK300" i="1"/>
  <c r="AN300" i="1"/>
  <c r="T312" i="1" s="1"/>
  <c r="AN301" i="1"/>
  <c r="AO176" i="1"/>
  <c r="AM149" i="1"/>
  <c r="AO149" i="1" s="1"/>
  <c r="AM150" i="1"/>
  <c r="AO150" i="1" s="1"/>
  <c r="AM151" i="1"/>
  <c r="AO151" i="1" s="1"/>
  <c r="AM152" i="1"/>
  <c r="AO152" i="1" s="1"/>
  <c r="AM153" i="1"/>
  <c r="AO153" i="1" s="1"/>
  <c r="AM154" i="1"/>
  <c r="AO154" i="1" s="1"/>
  <c r="AM155" i="1"/>
  <c r="AO155" i="1" s="1"/>
  <c r="AM156" i="1"/>
  <c r="AO156" i="1" s="1"/>
  <c r="AM157" i="1"/>
  <c r="AO157" i="1" s="1"/>
  <c r="AM158" i="1"/>
  <c r="AO158" i="1" s="1"/>
  <c r="AM159" i="1"/>
  <c r="AO159" i="1" s="1"/>
  <c r="AM160" i="1"/>
  <c r="AO160" i="1" s="1"/>
  <c r="AM161" i="1"/>
  <c r="AO161" i="1" s="1"/>
  <c r="AM162" i="1"/>
  <c r="AO162" i="1" s="1"/>
  <c r="AM163" i="1"/>
  <c r="AO163" i="1" s="1"/>
  <c r="AM164" i="1"/>
  <c r="AO164" i="1" s="1"/>
  <c r="AM165" i="1"/>
  <c r="AO165" i="1" s="1"/>
  <c r="AM166" i="1"/>
  <c r="AO166" i="1" s="1"/>
  <c r="AM167" i="1"/>
  <c r="AO167" i="1" s="1"/>
  <c r="AM168" i="1"/>
  <c r="AO168" i="1" s="1"/>
  <c r="AM169" i="1"/>
  <c r="AO169" i="1" s="1"/>
  <c r="AM170" i="1"/>
  <c r="AO170" i="1" s="1"/>
  <c r="AM171" i="1"/>
  <c r="AO171" i="1" s="1"/>
  <c r="AM172" i="1"/>
  <c r="AO172" i="1" s="1"/>
  <c r="AM173" i="1"/>
  <c r="AO173" i="1" s="1"/>
  <c r="AM174" i="1"/>
  <c r="AO174" i="1" s="1"/>
  <c r="AM175" i="1"/>
  <c r="AO175" i="1" s="1"/>
  <c r="AM176" i="1"/>
  <c r="AM177" i="1"/>
  <c r="AO177" i="1" s="1"/>
  <c r="AM178" i="1"/>
  <c r="AO178" i="1" s="1"/>
  <c r="AM179" i="1"/>
  <c r="AO179" i="1" s="1"/>
  <c r="AM180" i="1"/>
  <c r="AO180" i="1" s="1"/>
  <c r="AM181" i="1"/>
  <c r="AO181" i="1" s="1"/>
  <c r="AM182" i="1"/>
  <c r="AO182" i="1" s="1"/>
  <c r="AM183" i="1"/>
  <c r="AO183" i="1" s="1"/>
  <c r="AM184" i="1"/>
  <c r="AO184" i="1" s="1"/>
  <c r="AM185" i="1"/>
  <c r="AO185" i="1" s="1"/>
  <c r="AM186" i="1"/>
  <c r="AO186" i="1" s="1"/>
  <c r="AM187" i="1"/>
  <c r="AO187" i="1" s="1"/>
  <c r="AM188" i="1"/>
  <c r="AO188" i="1" s="1"/>
  <c r="AM189" i="1"/>
  <c r="AO189" i="1" s="1"/>
  <c r="AM190" i="1"/>
  <c r="AO190" i="1" s="1"/>
  <c r="AM191" i="1"/>
  <c r="AO191" i="1" s="1"/>
  <c r="AM192" i="1"/>
  <c r="AO192" i="1" s="1"/>
  <c r="AM193" i="1"/>
  <c r="AO193" i="1" s="1"/>
  <c r="AM194" i="1"/>
  <c r="AO194" i="1" s="1"/>
  <c r="AM195" i="1"/>
  <c r="AO195" i="1" s="1"/>
  <c r="AM196" i="1"/>
  <c r="AO196" i="1" s="1"/>
  <c r="AM197" i="1"/>
  <c r="AO197" i="1" s="1"/>
  <c r="AM198" i="1"/>
  <c r="AO198" i="1" s="1"/>
  <c r="AM199" i="1"/>
  <c r="AO199" i="1" s="1"/>
  <c r="AM200" i="1"/>
  <c r="AO200" i="1" s="1"/>
  <c r="AM201" i="1"/>
  <c r="AO201" i="1" s="1"/>
  <c r="AM202" i="1"/>
  <c r="AO202" i="1" s="1"/>
  <c r="AM203" i="1"/>
  <c r="AO203" i="1" s="1"/>
  <c r="AM204" i="1"/>
  <c r="AO204" i="1" s="1"/>
  <c r="AM205" i="1"/>
  <c r="AO205" i="1" s="1"/>
  <c r="AM206" i="1"/>
  <c r="AO206" i="1" s="1"/>
  <c r="AM207" i="1"/>
  <c r="AO207" i="1" s="1"/>
  <c r="AM208" i="1"/>
  <c r="AO208" i="1" s="1"/>
  <c r="AM148" i="1"/>
  <c r="AO148" i="1" s="1"/>
  <c r="AF144" i="1"/>
  <c r="S337" i="1" s="1"/>
  <c r="AG144" i="1"/>
  <c r="S336" i="1" s="1"/>
  <c r="AH144" i="1"/>
  <c r="S338" i="1" s="1"/>
  <c r="AF136" i="1"/>
  <c r="S329" i="1" s="1"/>
  <c r="AH112" i="1"/>
  <c r="AH113" i="1"/>
  <c r="AH114" i="1"/>
  <c r="AH115" i="1"/>
  <c r="AH116" i="1"/>
  <c r="AH117" i="1"/>
  <c r="AH118" i="1"/>
  <c r="AG112" i="1"/>
  <c r="AG113" i="1"/>
  <c r="AG114" i="1"/>
  <c r="AG115" i="1"/>
  <c r="AG116" i="1"/>
  <c r="AG117" i="1"/>
  <c r="AG118" i="1"/>
  <c r="AG111" i="1"/>
  <c r="AG136" i="1" s="1"/>
  <c r="S328" i="1" s="1"/>
  <c r="AF110" i="1"/>
  <c r="S321" i="1" s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6" i="1"/>
  <c r="AG300" i="1"/>
  <c r="S312" i="1" s="1"/>
  <c r="AJ216" i="1"/>
  <c r="AJ211" i="1"/>
  <c r="AG301" i="1" s="1"/>
  <c r="AH158" i="1"/>
  <c r="AF149" i="1"/>
  <c r="AH149" i="1" s="1"/>
  <c r="AF150" i="1"/>
  <c r="AH150" i="1" s="1"/>
  <c r="AF151" i="1"/>
  <c r="AH151" i="1" s="1"/>
  <c r="AF152" i="1"/>
  <c r="AH152" i="1" s="1"/>
  <c r="AF153" i="1"/>
  <c r="AH153" i="1" s="1"/>
  <c r="AF154" i="1"/>
  <c r="AH154" i="1" s="1"/>
  <c r="AF155" i="1"/>
  <c r="AH155" i="1" s="1"/>
  <c r="AF156" i="1"/>
  <c r="AH156" i="1" s="1"/>
  <c r="AF157" i="1"/>
  <c r="AH157" i="1" s="1"/>
  <c r="AF158" i="1"/>
  <c r="AF159" i="1"/>
  <c r="AH159" i="1" s="1"/>
  <c r="AF160" i="1"/>
  <c r="AH160" i="1" s="1"/>
  <c r="AF161" i="1"/>
  <c r="AH161" i="1" s="1"/>
  <c r="AF162" i="1"/>
  <c r="AH162" i="1" s="1"/>
  <c r="AF163" i="1"/>
  <c r="AH163" i="1" s="1"/>
  <c r="AF164" i="1"/>
  <c r="AH164" i="1" s="1"/>
  <c r="AF165" i="1"/>
  <c r="AH165" i="1" s="1"/>
  <c r="AF166" i="1"/>
  <c r="AH166" i="1" s="1"/>
  <c r="AF167" i="1"/>
  <c r="AH167" i="1" s="1"/>
  <c r="AF168" i="1"/>
  <c r="AH168" i="1" s="1"/>
  <c r="AF169" i="1"/>
  <c r="AH169" i="1" s="1"/>
  <c r="AF170" i="1"/>
  <c r="AH170" i="1" s="1"/>
  <c r="AF171" i="1"/>
  <c r="AH171" i="1" s="1"/>
  <c r="AF172" i="1"/>
  <c r="AH172" i="1" s="1"/>
  <c r="AF173" i="1"/>
  <c r="AH173" i="1" s="1"/>
  <c r="AF174" i="1"/>
  <c r="AH174" i="1" s="1"/>
  <c r="AF175" i="1"/>
  <c r="AH175" i="1" s="1"/>
  <c r="AF176" i="1"/>
  <c r="AH176" i="1" s="1"/>
  <c r="AF177" i="1"/>
  <c r="AH177" i="1" s="1"/>
  <c r="AF178" i="1"/>
  <c r="AH178" i="1" s="1"/>
  <c r="AF179" i="1"/>
  <c r="AH179" i="1" s="1"/>
  <c r="AF180" i="1"/>
  <c r="AH180" i="1" s="1"/>
  <c r="AF181" i="1"/>
  <c r="AH181" i="1" s="1"/>
  <c r="AF182" i="1"/>
  <c r="AH182" i="1" s="1"/>
  <c r="AF183" i="1"/>
  <c r="AH183" i="1" s="1"/>
  <c r="AF184" i="1"/>
  <c r="AH184" i="1" s="1"/>
  <c r="AF185" i="1"/>
  <c r="AH185" i="1" s="1"/>
  <c r="AF186" i="1"/>
  <c r="AH186" i="1" s="1"/>
  <c r="AF187" i="1"/>
  <c r="AH187" i="1" s="1"/>
  <c r="AF188" i="1"/>
  <c r="AH188" i="1" s="1"/>
  <c r="AF189" i="1"/>
  <c r="AH189" i="1" s="1"/>
  <c r="AF190" i="1"/>
  <c r="AH190" i="1" s="1"/>
  <c r="AF191" i="1"/>
  <c r="AH191" i="1" s="1"/>
  <c r="AF192" i="1"/>
  <c r="AH192" i="1" s="1"/>
  <c r="AF193" i="1"/>
  <c r="AH193" i="1" s="1"/>
  <c r="AF194" i="1"/>
  <c r="AH194" i="1" s="1"/>
  <c r="AF195" i="1"/>
  <c r="AH195" i="1" s="1"/>
  <c r="AF196" i="1"/>
  <c r="AH196" i="1" s="1"/>
  <c r="AF197" i="1"/>
  <c r="AH197" i="1" s="1"/>
  <c r="AF198" i="1"/>
  <c r="AH198" i="1" s="1"/>
  <c r="AF199" i="1"/>
  <c r="AH199" i="1" s="1"/>
  <c r="AF200" i="1"/>
  <c r="AH200" i="1" s="1"/>
  <c r="AF201" i="1"/>
  <c r="AH201" i="1" s="1"/>
  <c r="AF202" i="1"/>
  <c r="AH202" i="1" s="1"/>
  <c r="AF203" i="1"/>
  <c r="AH203" i="1" s="1"/>
  <c r="AF204" i="1"/>
  <c r="AH204" i="1" s="1"/>
  <c r="AF205" i="1"/>
  <c r="AH205" i="1" s="1"/>
  <c r="AF206" i="1"/>
  <c r="AH206" i="1" s="1"/>
  <c r="AF207" i="1"/>
  <c r="AH207" i="1" s="1"/>
  <c r="AF208" i="1"/>
  <c r="AH208" i="1" s="1"/>
  <c r="AF209" i="1"/>
  <c r="AH209" i="1" s="1"/>
  <c r="AF210" i="1"/>
  <c r="AH210" i="1" s="1"/>
  <c r="AF211" i="1"/>
  <c r="AH211" i="1" s="1"/>
  <c r="AF212" i="1"/>
  <c r="AH212" i="1" s="1"/>
  <c r="AF213" i="1"/>
  <c r="AH213" i="1" s="1"/>
  <c r="AF214" i="1"/>
  <c r="AH214" i="1" s="1"/>
  <c r="AF215" i="1"/>
  <c r="AH215" i="1" s="1"/>
  <c r="AF216" i="1"/>
  <c r="AH216" i="1" s="1"/>
  <c r="AF217" i="1"/>
  <c r="AH217" i="1" s="1"/>
  <c r="AF218" i="1"/>
  <c r="AH218" i="1" s="1"/>
  <c r="AF219" i="1"/>
  <c r="AH219" i="1" s="1"/>
  <c r="AF220" i="1"/>
  <c r="AH220" i="1" s="1"/>
  <c r="AF221" i="1"/>
  <c r="AH221" i="1" s="1"/>
  <c r="AF222" i="1"/>
  <c r="AH222" i="1" s="1"/>
  <c r="AF223" i="1"/>
  <c r="AH223" i="1" s="1"/>
  <c r="AF224" i="1"/>
  <c r="AH224" i="1" s="1"/>
  <c r="AF225" i="1"/>
  <c r="AH225" i="1" s="1"/>
  <c r="AF226" i="1"/>
  <c r="AH226" i="1" s="1"/>
  <c r="AF227" i="1"/>
  <c r="AH227" i="1" s="1"/>
  <c r="AF228" i="1"/>
  <c r="AH228" i="1" s="1"/>
  <c r="AF229" i="1"/>
  <c r="AH229" i="1" s="1"/>
  <c r="AF230" i="1"/>
  <c r="AH230" i="1" s="1"/>
  <c r="AF231" i="1"/>
  <c r="AH231" i="1" s="1"/>
  <c r="AF232" i="1"/>
  <c r="AH232" i="1" s="1"/>
  <c r="AF233" i="1"/>
  <c r="AH233" i="1" s="1"/>
  <c r="AF234" i="1"/>
  <c r="AH234" i="1" s="1"/>
  <c r="AF235" i="1"/>
  <c r="AH235" i="1" s="1"/>
  <c r="AF236" i="1"/>
  <c r="AH236" i="1" s="1"/>
  <c r="AF237" i="1"/>
  <c r="AH237" i="1" s="1"/>
  <c r="AF238" i="1"/>
  <c r="AH238" i="1" s="1"/>
  <c r="AF148" i="1"/>
  <c r="AH148" i="1" s="1"/>
  <c r="AN136" i="1" l="1"/>
  <c r="T328" i="1" s="1"/>
  <c r="AO144" i="1"/>
  <c r="T338" i="1" s="1"/>
  <c r="AG110" i="1"/>
  <c r="S320" i="1" s="1"/>
  <c r="AN110" i="1"/>
  <c r="T320" i="1" s="1"/>
  <c r="AH136" i="1"/>
  <c r="S330" i="1" s="1"/>
  <c r="AH110" i="1"/>
  <c r="S322" i="1" s="1"/>
  <c r="AO110" i="1"/>
  <c r="T322" i="1" s="1"/>
  <c r="AO136" i="1"/>
  <c r="T330" i="1" s="1"/>
  <c r="AH300" i="1"/>
  <c r="S314" i="1" s="1"/>
  <c r="AM300" i="1"/>
  <c r="T313" i="1" s="1"/>
  <c r="AF300" i="1"/>
  <c r="S313" i="1" s="1"/>
  <c r="O338" i="1"/>
  <c r="O337" i="1"/>
  <c r="O336" i="1"/>
  <c r="O330" i="1"/>
  <c r="O329" i="1"/>
  <c r="O328" i="1"/>
  <c r="Z136" i="1"/>
  <c r="R329" i="1" s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B111" i="1"/>
  <c r="AA111" i="1"/>
  <c r="Z144" i="1"/>
  <c r="R337" i="1" s="1"/>
  <c r="AA143" i="1"/>
  <c r="AA138" i="1"/>
  <c r="AA139" i="1"/>
  <c r="AA140" i="1"/>
  <c r="AA141" i="1"/>
  <c r="AA142" i="1"/>
  <c r="AA137" i="1"/>
  <c r="Z110" i="1"/>
  <c r="R321" i="1" s="1"/>
  <c r="AA90" i="1"/>
  <c r="AB90" i="1"/>
  <c r="AA89" i="1"/>
  <c r="AB89" i="1"/>
  <c r="AA88" i="1"/>
  <c r="AB88" i="1"/>
  <c r="AA87" i="1"/>
  <c r="AB87" i="1"/>
  <c r="AA86" i="1"/>
  <c r="AB86" i="1"/>
  <c r="AA85" i="1"/>
  <c r="AB85" i="1"/>
  <c r="AA84" i="1"/>
  <c r="AB84" i="1"/>
  <c r="AA83" i="1"/>
  <c r="AB83" i="1"/>
  <c r="AA82" i="1"/>
  <c r="AB82" i="1"/>
  <c r="AA81" i="1"/>
  <c r="AB81" i="1"/>
  <c r="AA80" i="1"/>
  <c r="AB80" i="1"/>
  <c r="AA79" i="1"/>
  <c r="AB79" i="1"/>
  <c r="AA78" i="1"/>
  <c r="AB78" i="1"/>
  <c r="AA77" i="1"/>
  <c r="AB77" i="1"/>
  <c r="AA76" i="1"/>
  <c r="AB76" i="1"/>
  <c r="AA75" i="1"/>
  <c r="AB75" i="1"/>
  <c r="AA74" i="1"/>
  <c r="AB74" i="1"/>
  <c r="AA73" i="1"/>
  <c r="AB73" i="1"/>
  <c r="AA72" i="1"/>
  <c r="AB72" i="1"/>
  <c r="AA71" i="1"/>
  <c r="AB71" i="1"/>
  <c r="AA70" i="1"/>
  <c r="AB70" i="1"/>
  <c r="AA69" i="1"/>
  <c r="AB69" i="1"/>
  <c r="AA68" i="1"/>
  <c r="AB68" i="1"/>
  <c r="AA67" i="1"/>
  <c r="AB67" i="1"/>
  <c r="AA66" i="1"/>
  <c r="AB66" i="1"/>
  <c r="AA65" i="1"/>
  <c r="AB65" i="1"/>
  <c r="AA64" i="1"/>
  <c r="AB64" i="1"/>
  <c r="AA63" i="1"/>
  <c r="AB63" i="1"/>
  <c r="AA62" i="1"/>
  <c r="AB62" i="1"/>
  <c r="AA61" i="1"/>
  <c r="AB61" i="1"/>
  <c r="AA60" i="1"/>
  <c r="AB60" i="1"/>
  <c r="AA59" i="1"/>
  <c r="AB59" i="1"/>
  <c r="AA58" i="1"/>
  <c r="AB58" i="1"/>
  <c r="AA57" i="1"/>
  <c r="AB57" i="1"/>
  <c r="AA56" i="1"/>
  <c r="AB56" i="1"/>
  <c r="AA55" i="1"/>
  <c r="AB55" i="1"/>
  <c r="AA54" i="1"/>
  <c r="AB54" i="1"/>
  <c r="AA53" i="1"/>
  <c r="AB53" i="1"/>
  <c r="AA52" i="1"/>
  <c r="AB52" i="1"/>
  <c r="AA51" i="1"/>
  <c r="AB51" i="1"/>
  <c r="AA50" i="1"/>
  <c r="AB50" i="1"/>
  <c r="AA49" i="1"/>
  <c r="AB49" i="1"/>
  <c r="AA48" i="1"/>
  <c r="AB48" i="1"/>
  <c r="AA47" i="1"/>
  <c r="AB47" i="1"/>
  <c r="AA46" i="1"/>
  <c r="AB46" i="1"/>
  <c r="AA45" i="1"/>
  <c r="AB45" i="1"/>
  <c r="AA44" i="1"/>
  <c r="AB44" i="1"/>
  <c r="AA43" i="1"/>
  <c r="AB43" i="1"/>
  <c r="AA42" i="1"/>
  <c r="AB42" i="1"/>
  <c r="AA41" i="1"/>
  <c r="AB41" i="1"/>
  <c r="AA40" i="1"/>
  <c r="AB40" i="1"/>
  <c r="AA39" i="1"/>
  <c r="AB39" i="1"/>
  <c r="AA38" i="1"/>
  <c r="AB38" i="1"/>
  <c r="AA37" i="1"/>
  <c r="AB37" i="1"/>
  <c r="AA36" i="1"/>
  <c r="AB36" i="1"/>
  <c r="AA35" i="1"/>
  <c r="AB35" i="1"/>
  <c r="AA34" i="1"/>
  <c r="AB34" i="1"/>
  <c r="AA33" i="1"/>
  <c r="AB33" i="1"/>
  <c r="AA32" i="1"/>
  <c r="AB32" i="1"/>
  <c r="AA31" i="1"/>
  <c r="AB31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B6" i="1"/>
  <c r="AA6" i="1"/>
  <c r="AA144" i="1" l="1"/>
  <c r="R336" i="1" s="1"/>
  <c r="AB136" i="1"/>
  <c r="R330" i="1" s="1"/>
  <c r="AA136" i="1"/>
  <c r="R328" i="1" s="1"/>
  <c r="AB110" i="1"/>
  <c r="R322" i="1" s="1"/>
  <c r="AA110" i="1"/>
  <c r="R320" i="1" s="1"/>
  <c r="AA300" i="1"/>
  <c r="R312" i="1" s="1"/>
  <c r="Z284" i="1"/>
  <c r="AB284" i="1" s="1"/>
  <c r="Z283" i="1"/>
  <c r="AB283" i="1"/>
  <c r="Z282" i="1"/>
  <c r="AB282" i="1"/>
  <c r="Z281" i="1"/>
  <c r="AB281" i="1" s="1"/>
  <c r="Z280" i="1"/>
  <c r="AB280" i="1" s="1"/>
  <c r="Z279" i="1"/>
  <c r="AB279" i="1"/>
  <c r="Z278" i="1"/>
  <c r="AB278" i="1" s="1"/>
  <c r="Z277" i="1"/>
  <c r="AB277" i="1" s="1"/>
  <c r="Z276" i="1"/>
  <c r="AB276" i="1" s="1"/>
  <c r="Z275" i="1"/>
  <c r="AB275" i="1" s="1"/>
  <c r="Z274" i="1"/>
  <c r="AB274" i="1" s="1"/>
  <c r="Z273" i="1"/>
  <c r="AB273" i="1" s="1"/>
  <c r="Z272" i="1"/>
  <c r="AB272" i="1" s="1"/>
  <c r="Z271" i="1"/>
  <c r="AB271" i="1" s="1"/>
  <c r="Z270" i="1"/>
  <c r="AB270" i="1"/>
  <c r="Z269" i="1"/>
  <c r="AB269" i="1" s="1"/>
  <c r="Z268" i="1"/>
  <c r="AB268" i="1"/>
  <c r="Z267" i="1"/>
  <c r="AB267" i="1" s="1"/>
  <c r="Z266" i="1"/>
  <c r="AB266" i="1"/>
  <c r="Z265" i="1"/>
  <c r="AB265" i="1" s="1"/>
  <c r="Z264" i="1"/>
  <c r="AB264" i="1" s="1"/>
  <c r="Z263" i="1"/>
  <c r="AB263" i="1" s="1"/>
  <c r="Z262" i="1"/>
  <c r="AB262" i="1" s="1"/>
  <c r="Z261" i="1"/>
  <c r="AB261" i="1" s="1"/>
  <c r="Z260" i="1"/>
  <c r="AB260" i="1" s="1"/>
  <c r="Z259" i="1"/>
  <c r="AB259" i="1" s="1"/>
  <c r="Z258" i="1"/>
  <c r="AB258" i="1" s="1"/>
  <c r="Z257" i="1"/>
  <c r="AB257" i="1"/>
  <c r="Z256" i="1"/>
  <c r="AB256" i="1" s="1"/>
  <c r="Z255" i="1"/>
  <c r="AB255" i="1" s="1"/>
  <c r="Z254" i="1"/>
  <c r="AB254" i="1" s="1"/>
  <c r="Z253" i="1"/>
  <c r="AB253" i="1" s="1"/>
  <c r="Z252" i="1"/>
  <c r="AB252" i="1" s="1"/>
  <c r="Z251" i="1"/>
  <c r="AB251" i="1" s="1"/>
  <c r="Z250" i="1"/>
  <c r="AB250" i="1" s="1"/>
  <c r="Z249" i="1"/>
  <c r="AB249" i="1" s="1"/>
  <c r="Z248" i="1"/>
  <c r="AB248" i="1" s="1"/>
  <c r="Z247" i="1"/>
  <c r="AB247" i="1" s="1"/>
  <c r="Z246" i="1"/>
  <c r="AB246" i="1" s="1"/>
  <c r="Z245" i="1"/>
  <c r="AB245" i="1" s="1"/>
  <c r="Z244" i="1"/>
  <c r="AB244" i="1" s="1"/>
  <c r="Z243" i="1"/>
  <c r="AB243" i="1" s="1"/>
  <c r="Z242" i="1"/>
  <c r="AB242" i="1"/>
  <c r="Z241" i="1"/>
  <c r="AB241" i="1" s="1"/>
  <c r="AD234" i="1"/>
  <c r="AA301" i="1" s="1"/>
  <c r="Z164" i="1"/>
  <c r="AB164" i="1" s="1"/>
  <c r="AB155" i="1"/>
  <c r="AB158" i="1"/>
  <c r="Z150" i="1"/>
  <c r="AB150" i="1" s="1"/>
  <c r="Z151" i="1"/>
  <c r="AB151" i="1" s="1"/>
  <c r="Z152" i="1"/>
  <c r="AB152" i="1" s="1"/>
  <c r="Z153" i="1"/>
  <c r="AB153" i="1" s="1"/>
  <c r="Z154" i="1"/>
  <c r="AB154" i="1" s="1"/>
  <c r="Z155" i="1"/>
  <c r="Z156" i="1"/>
  <c r="AB156" i="1" s="1"/>
  <c r="Z157" i="1"/>
  <c r="AB157" i="1" s="1"/>
  <c r="Z158" i="1"/>
  <c r="Z159" i="1"/>
  <c r="AB159" i="1" s="1"/>
  <c r="Z160" i="1"/>
  <c r="AB160" i="1" s="1"/>
  <c r="Z161" i="1"/>
  <c r="AB161" i="1" s="1"/>
  <c r="Z162" i="1"/>
  <c r="AB162" i="1" s="1"/>
  <c r="Z163" i="1"/>
  <c r="AB163" i="1" s="1"/>
  <c r="Z165" i="1"/>
  <c r="AB165" i="1" s="1"/>
  <c r="Z166" i="1"/>
  <c r="AB166" i="1" s="1"/>
  <c r="Z167" i="1"/>
  <c r="AB167" i="1" s="1"/>
  <c r="Z168" i="1"/>
  <c r="AB168" i="1" s="1"/>
  <c r="Z169" i="1"/>
  <c r="AB169" i="1" s="1"/>
  <c r="Z170" i="1"/>
  <c r="AB170" i="1" s="1"/>
  <c r="Z171" i="1"/>
  <c r="AB171" i="1" s="1"/>
  <c r="Z172" i="1"/>
  <c r="AB172" i="1" s="1"/>
  <c r="Z173" i="1"/>
  <c r="AB173" i="1" s="1"/>
  <c r="Z174" i="1"/>
  <c r="AB174" i="1" s="1"/>
  <c r="Z175" i="1"/>
  <c r="AB175" i="1" s="1"/>
  <c r="Z176" i="1"/>
  <c r="AB176" i="1" s="1"/>
  <c r="Z177" i="1"/>
  <c r="AB177" i="1" s="1"/>
  <c r="Z178" i="1"/>
  <c r="AB178" i="1" s="1"/>
  <c r="Z179" i="1"/>
  <c r="AB179" i="1" s="1"/>
  <c r="Z180" i="1"/>
  <c r="AB180" i="1" s="1"/>
  <c r="Z181" i="1"/>
  <c r="AB181" i="1" s="1"/>
  <c r="Z182" i="1"/>
  <c r="AB182" i="1" s="1"/>
  <c r="Z183" i="1"/>
  <c r="AB183" i="1" s="1"/>
  <c r="Z184" i="1"/>
  <c r="AB184" i="1" s="1"/>
  <c r="Z185" i="1"/>
  <c r="AB185" i="1" s="1"/>
  <c r="Z186" i="1"/>
  <c r="AB186" i="1" s="1"/>
  <c r="Z187" i="1"/>
  <c r="AB187" i="1" s="1"/>
  <c r="Z188" i="1"/>
  <c r="AB188" i="1" s="1"/>
  <c r="Z189" i="1"/>
  <c r="AB189" i="1" s="1"/>
  <c r="Z190" i="1"/>
  <c r="AB190" i="1" s="1"/>
  <c r="Z191" i="1"/>
  <c r="AB191" i="1" s="1"/>
  <c r="Z192" i="1"/>
  <c r="AB192" i="1" s="1"/>
  <c r="Z193" i="1"/>
  <c r="AB193" i="1" s="1"/>
  <c r="Z194" i="1"/>
  <c r="AB194" i="1" s="1"/>
  <c r="Z195" i="1"/>
  <c r="AB195" i="1" s="1"/>
  <c r="Z196" i="1"/>
  <c r="AB196" i="1" s="1"/>
  <c r="Z197" i="1"/>
  <c r="AB197" i="1" s="1"/>
  <c r="Z198" i="1"/>
  <c r="AB198" i="1" s="1"/>
  <c r="Z199" i="1"/>
  <c r="AB199" i="1" s="1"/>
  <c r="Z200" i="1"/>
  <c r="AB200" i="1" s="1"/>
  <c r="Z201" i="1"/>
  <c r="AB201" i="1" s="1"/>
  <c r="Z202" i="1"/>
  <c r="AB202" i="1" s="1"/>
  <c r="Z203" i="1"/>
  <c r="AB203" i="1" s="1"/>
  <c r="Z204" i="1"/>
  <c r="AB204" i="1" s="1"/>
  <c r="Z205" i="1"/>
  <c r="AB205" i="1" s="1"/>
  <c r="Z206" i="1"/>
  <c r="AB206" i="1" s="1"/>
  <c r="Z207" i="1"/>
  <c r="AB207" i="1" s="1"/>
  <c r="Z208" i="1"/>
  <c r="AB208" i="1" s="1"/>
  <c r="Z209" i="1"/>
  <c r="AB209" i="1" s="1"/>
  <c r="Z210" i="1"/>
  <c r="AB210" i="1" s="1"/>
  <c r="Z211" i="1"/>
  <c r="AB211" i="1" s="1"/>
  <c r="Z212" i="1"/>
  <c r="AB212" i="1" s="1"/>
  <c r="Z213" i="1"/>
  <c r="AB213" i="1" s="1"/>
  <c r="Z214" i="1"/>
  <c r="AB214" i="1" s="1"/>
  <c r="Z215" i="1"/>
  <c r="AB215" i="1" s="1"/>
  <c r="Z216" i="1"/>
  <c r="AB216" i="1" s="1"/>
  <c r="Z217" i="1"/>
  <c r="AB217" i="1" s="1"/>
  <c r="Z218" i="1"/>
  <c r="AB218" i="1" s="1"/>
  <c r="Z219" i="1"/>
  <c r="AB219" i="1" s="1"/>
  <c r="Z220" i="1"/>
  <c r="AB220" i="1" s="1"/>
  <c r="Z221" i="1"/>
  <c r="AB221" i="1" s="1"/>
  <c r="Z222" i="1"/>
  <c r="AB222" i="1" s="1"/>
  <c r="Z223" i="1"/>
  <c r="AB223" i="1" s="1"/>
  <c r="Z224" i="1"/>
  <c r="AB224" i="1" s="1"/>
  <c r="Z225" i="1"/>
  <c r="AB225" i="1" s="1"/>
  <c r="Z226" i="1"/>
  <c r="AB226" i="1" s="1"/>
  <c r="Z227" i="1"/>
  <c r="AB227" i="1" s="1"/>
  <c r="Z228" i="1"/>
  <c r="AB228" i="1" s="1"/>
  <c r="Z229" i="1"/>
  <c r="AB229" i="1" s="1"/>
  <c r="Z230" i="1"/>
  <c r="AB230" i="1" s="1"/>
  <c r="Z231" i="1"/>
  <c r="AB231" i="1" s="1"/>
  <c r="Z232" i="1"/>
  <c r="AB232" i="1" s="1"/>
  <c r="Z233" i="1"/>
  <c r="AB233" i="1" s="1"/>
  <c r="Z234" i="1"/>
  <c r="AB234" i="1" s="1"/>
  <c r="Z235" i="1"/>
  <c r="AB235" i="1" s="1"/>
  <c r="Z236" i="1"/>
  <c r="AB236" i="1" s="1"/>
  <c r="Z237" i="1"/>
  <c r="AB237" i="1" s="1"/>
  <c r="Z238" i="1"/>
  <c r="AB238" i="1" s="1"/>
  <c r="Z239" i="1"/>
  <c r="AB239" i="1" s="1"/>
  <c r="Z240" i="1"/>
  <c r="AB240" i="1" s="1"/>
  <c r="Z149" i="1"/>
  <c r="AB149" i="1" s="1"/>
  <c r="Z148" i="1"/>
  <c r="AB148" i="1" s="1"/>
  <c r="T144" i="1"/>
  <c r="Q337" i="1" s="1"/>
  <c r="T136" i="1"/>
  <c r="Q329" i="1" s="1"/>
  <c r="U123" i="1"/>
  <c r="V123" i="1"/>
  <c r="U122" i="1"/>
  <c r="V122" i="1"/>
  <c r="U121" i="1"/>
  <c r="V121" i="1"/>
  <c r="U120" i="1"/>
  <c r="V120" i="1"/>
  <c r="U119" i="1"/>
  <c r="V119" i="1"/>
  <c r="U118" i="1"/>
  <c r="V118" i="1"/>
  <c r="V115" i="1"/>
  <c r="V116" i="1"/>
  <c r="V117" i="1"/>
  <c r="U115" i="1"/>
  <c r="U116" i="1"/>
  <c r="U117" i="1"/>
  <c r="U113" i="1"/>
  <c r="U112" i="1"/>
  <c r="T110" i="1"/>
  <c r="Q321" i="1" s="1"/>
  <c r="U109" i="1"/>
  <c r="V109" i="1"/>
  <c r="U108" i="1"/>
  <c r="V108" i="1"/>
  <c r="U107" i="1"/>
  <c r="V107" i="1"/>
  <c r="U106" i="1"/>
  <c r="V106" i="1"/>
  <c r="U105" i="1"/>
  <c r="V105" i="1"/>
  <c r="U104" i="1"/>
  <c r="V104" i="1"/>
  <c r="U103" i="1"/>
  <c r="V103" i="1"/>
  <c r="U102" i="1"/>
  <c r="V102" i="1"/>
  <c r="U101" i="1"/>
  <c r="V101" i="1"/>
  <c r="U100" i="1"/>
  <c r="V100" i="1"/>
  <c r="U99" i="1"/>
  <c r="V99" i="1"/>
  <c r="U98" i="1"/>
  <c r="V98" i="1"/>
  <c r="U97" i="1"/>
  <c r="V97" i="1"/>
  <c r="U96" i="1"/>
  <c r="V96" i="1"/>
  <c r="U95" i="1"/>
  <c r="V95" i="1"/>
  <c r="U94" i="1"/>
  <c r="V94" i="1"/>
  <c r="U93" i="1"/>
  <c r="V93" i="1"/>
  <c r="U92" i="1"/>
  <c r="V92" i="1"/>
  <c r="U91" i="1"/>
  <c r="V91" i="1"/>
  <c r="U90" i="1"/>
  <c r="V90" i="1"/>
  <c r="U89" i="1"/>
  <c r="V89" i="1"/>
  <c r="U88" i="1"/>
  <c r="V88" i="1"/>
  <c r="U87" i="1"/>
  <c r="V87" i="1"/>
  <c r="U86" i="1"/>
  <c r="V86" i="1"/>
  <c r="U85" i="1"/>
  <c r="V85" i="1"/>
  <c r="U84" i="1"/>
  <c r="V84" i="1"/>
  <c r="U83" i="1"/>
  <c r="V83" i="1"/>
  <c r="U82" i="1"/>
  <c r="V82" i="1"/>
  <c r="U81" i="1"/>
  <c r="V81" i="1"/>
  <c r="U80" i="1"/>
  <c r="V80" i="1"/>
  <c r="U79" i="1"/>
  <c r="V79" i="1"/>
  <c r="U78" i="1"/>
  <c r="V78" i="1"/>
  <c r="U77" i="1"/>
  <c r="V77" i="1"/>
  <c r="U76" i="1"/>
  <c r="V76" i="1"/>
  <c r="U75" i="1"/>
  <c r="V75" i="1"/>
  <c r="U74" i="1"/>
  <c r="V74" i="1"/>
  <c r="U73" i="1"/>
  <c r="V73" i="1"/>
  <c r="U72" i="1"/>
  <c r="V72" i="1"/>
  <c r="U71" i="1"/>
  <c r="V71" i="1"/>
  <c r="U70" i="1"/>
  <c r="V70" i="1"/>
  <c r="U69" i="1"/>
  <c r="V69" i="1"/>
  <c r="U68" i="1"/>
  <c r="V68" i="1"/>
  <c r="U67" i="1"/>
  <c r="V67" i="1"/>
  <c r="U66" i="1"/>
  <c r="V66" i="1"/>
  <c r="U65" i="1"/>
  <c r="V65" i="1"/>
  <c r="U64" i="1"/>
  <c r="V64" i="1"/>
  <c r="U63" i="1"/>
  <c r="V63" i="1"/>
  <c r="U62" i="1"/>
  <c r="V62" i="1"/>
  <c r="U61" i="1"/>
  <c r="V61" i="1"/>
  <c r="U60" i="1"/>
  <c r="V60" i="1"/>
  <c r="U59" i="1"/>
  <c r="V59" i="1"/>
  <c r="U58" i="1"/>
  <c r="V58" i="1"/>
  <c r="U57" i="1"/>
  <c r="V57" i="1"/>
  <c r="U56" i="1"/>
  <c r="V56" i="1"/>
  <c r="U55" i="1"/>
  <c r="V55" i="1"/>
  <c r="U54" i="1"/>
  <c r="V54" i="1"/>
  <c r="U53" i="1"/>
  <c r="V53" i="1"/>
  <c r="U52" i="1"/>
  <c r="V52" i="1"/>
  <c r="U51" i="1"/>
  <c r="V51" i="1"/>
  <c r="U50" i="1"/>
  <c r="V50" i="1"/>
  <c r="U49" i="1"/>
  <c r="V49" i="1"/>
  <c r="U48" i="1"/>
  <c r="V48" i="1"/>
  <c r="U47" i="1"/>
  <c r="V47" i="1"/>
  <c r="U46" i="1"/>
  <c r="V46" i="1"/>
  <c r="U45" i="1"/>
  <c r="V45" i="1"/>
  <c r="U44" i="1"/>
  <c r="V44" i="1"/>
  <c r="U11" i="1"/>
  <c r="U17" i="1"/>
  <c r="U23" i="1"/>
  <c r="U32" i="1"/>
  <c r="U36" i="1"/>
  <c r="U43" i="1"/>
  <c r="V43" i="1"/>
  <c r="U42" i="1"/>
  <c r="V42" i="1"/>
  <c r="U41" i="1"/>
  <c r="V41" i="1"/>
  <c r="U40" i="1"/>
  <c r="V40" i="1"/>
  <c r="U39" i="1"/>
  <c r="V39" i="1"/>
  <c r="U38" i="1"/>
  <c r="V38" i="1"/>
  <c r="U37" i="1"/>
  <c r="V37" i="1"/>
  <c r="V36" i="1"/>
  <c r="U35" i="1"/>
  <c r="V35" i="1"/>
  <c r="U34" i="1"/>
  <c r="V34" i="1"/>
  <c r="U33" i="1"/>
  <c r="V33" i="1"/>
  <c r="V32" i="1"/>
  <c r="U31" i="1"/>
  <c r="V31" i="1"/>
  <c r="U30" i="1"/>
  <c r="V30" i="1"/>
  <c r="U29" i="1"/>
  <c r="V29" i="1"/>
  <c r="U28" i="1"/>
  <c r="V28" i="1"/>
  <c r="U27" i="1"/>
  <c r="V27" i="1"/>
  <c r="U26" i="1"/>
  <c r="V26" i="1"/>
  <c r="U25" i="1"/>
  <c r="V25" i="1"/>
  <c r="U24" i="1"/>
  <c r="V24" i="1"/>
  <c r="V23" i="1"/>
  <c r="U22" i="1"/>
  <c r="V22" i="1"/>
  <c r="U21" i="1"/>
  <c r="V21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6" i="1"/>
  <c r="U7" i="1"/>
  <c r="U8" i="1"/>
  <c r="U9" i="1"/>
  <c r="U10" i="1"/>
  <c r="U12" i="1"/>
  <c r="U13" i="1"/>
  <c r="U14" i="1"/>
  <c r="U15" i="1"/>
  <c r="U16" i="1"/>
  <c r="U18" i="1"/>
  <c r="U19" i="1"/>
  <c r="U20" i="1"/>
  <c r="U6" i="1"/>
  <c r="Q312" i="1"/>
  <c r="AB144" i="1" l="1"/>
  <c r="R338" i="1" s="1"/>
  <c r="U110" i="1"/>
  <c r="Q320" i="1" s="1"/>
  <c r="V110" i="1"/>
  <c r="Q322" i="1" s="1"/>
  <c r="AB300" i="1"/>
  <c r="R314" i="1" s="1"/>
  <c r="Z300" i="1"/>
  <c r="R313" i="1" s="1"/>
  <c r="T299" i="1"/>
  <c r="V299" i="1" s="1"/>
  <c r="T298" i="1"/>
  <c r="V298" i="1" s="1"/>
  <c r="T297" i="1"/>
  <c r="V297" i="1" s="1"/>
  <c r="T296" i="1"/>
  <c r="V296" i="1" s="1"/>
  <c r="T295" i="1"/>
  <c r="V295" i="1" s="1"/>
  <c r="T294" i="1"/>
  <c r="V294" i="1" s="1"/>
  <c r="T293" i="1"/>
  <c r="V293" i="1" s="1"/>
  <c r="T292" i="1"/>
  <c r="V292" i="1" s="1"/>
  <c r="T291" i="1"/>
  <c r="V291" i="1" s="1"/>
  <c r="T290" i="1"/>
  <c r="V290" i="1" s="1"/>
  <c r="T289" i="1"/>
  <c r="V289" i="1" s="1"/>
  <c r="T288" i="1"/>
  <c r="V288" i="1" s="1"/>
  <c r="T287" i="1"/>
  <c r="V287" i="1" s="1"/>
  <c r="T286" i="1"/>
  <c r="V286" i="1" s="1"/>
  <c r="T285" i="1"/>
  <c r="V285" i="1" s="1"/>
  <c r="T284" i="1"/>
  <c r="V284" i="1" s="1"/>
  <c r="T283" i="1"/>
  <c r="V283" i="1" s="1"/>
  <c r="T282" i="1"/>
  <c r="V282" i="1" s="1"/>
  <c r="T281" i="1"/>
  <c r="V281" i="1" s="1"/>
  <c r="T280" i="1"/>
  <c r="V280" i="1" s="1"/>
  <c r="T279" i="1"/>
  <c r="V279" i="1" s="1"/>
  <c r="T278" i="1"/>
  <c r="V278" i="1" s="1"/>
  <c r="T277" i="1"/>
  <c r="V277" i="1" s="1"/>
  <c r="T276" i="1"/>
  <c r="V276" i="1" s="1"/>
  <c r="T275" i="1"/>
  <c r="V275" i="1" s="1"/>
  <c r="T274" i="1"/>
  <c r="V274" i="1" s="1"/>
  <c r="T273" i="1"/>
  <c r="V273" i="1" s="1"/>
  <c r="T272" i="1"/>
  <c r="V272" i="1" s="1"/>
  <c r="T271" i="1"/>
  <c r="V271" i="1" s="1"/>
  <c r="T270" i="1"/>
  <c r="V270" i="1" s="1"/>
  <c r="T269" i="1"/>
  <c r="V269" i="1" s="1"/>
  <c r="T268" i="1"/>
  <c r="V268" i="1" s="1"/>
  <c r="T267" i="1"/>
  <c r="V267" i="1" s="1"/>
  <c r="T266" i="1"/>
  <c r="V266" i="1" s="1"/>
  <c r="T265" i="1"/>
  <c r="V265" i="1" s="1"/>
  <c r="T264" i="1"/>
  <c r="V264" i="1" s="1"/>
  <c r="T263" i="1"/>
  <c r="V263" i="1" s="1"/>
  <c r="T262" i="1"/>
  <c r="T261" i="1"/>
  <c r="V261" i="1"/>
  <c r="T260" i="1"/>
  <c r="V260" i="1" s="1"/>
  <c r="T259" i="1"/>
  <c r="V259" i="1" s="1"/>
  <c r="T258" i="1"/>
  <c r="V258" i="1" s="1"/>
  <c r="T257" i="1"/>
  <c r="V257" i="1" s="1"/>
  <c r="T256" i="1"/>
  <c r="V256" i="1" s="1"/>
  <c r="T255" i="1"/>
  <c r="V255" i="1" s="1"/>
  <c r="T254" i="1"/>
  <c r="V254" i="1" s="1"/>
  <c r="T253" i="1"/>
  <c r="V253" i="1" s="1"/>
  <c r="V262" i="1" l="1"/>
  <c r="T252" i="1"/>
  <c r="V252" i="1" s="1"/>
  <c r="T251" i="1"/>
  <c r="V251" i="1" s="1"/>
  <c r="M246" i="1"/>
  <c r="M245" i="1"/>
  <c r="T247" i="1"/>
  <c r="V247" i="1" s="1"/>
  <c r="T248" i="1"/>
  <c r="V248" i="1" s="1"/>
  <c r="T249" i="1"/>
  <c r="V249" i="1" s="1"/>
  <c r="T250" i="1"/>
  <c r="V250" i="1" s="1"/>
  <c r="T246" i="1"/>
  <c r="V246" i="1" s="1"/>
  <c r="T245" i="1"/>
  <c r="V245" i="1" s="1"/>
  <c r="T244" i="1"/>
  <c r="V244" i="1" s="1"/>
  <c r="T243" i="1"/>
  <c r="V243" i="1" s="1"/>
  <c r="T242" i="1"/>
  <c r="V242" i="1" s="1"/>
  <c r="T241" i="1"/>
  <c r="V241" i="1" s="1"/>
  <c r="T240" i="1"/>
  <c r="V240" i="1" s="1"/>
  <c r="T239" i="1"/>
  <c r="V239" i="1" s="1"/>
  <c r="T238" i="1"/>
  <c r="V238" i="1" s="1"/>
  <c r="T237" i="1"/>
  <c r="V237" i="1" s="1"/>
  <c r="T236" i="1"/>
  <c r="V236" i="1" s="1"/>
  <c r="T235" i="1"/>
  <c r="V235" i="1" s="1"/>
  <c r="T234" i="1"/>
  <c r="V234" i="1" s="1"/>
  <c r="T233" i="1"/>
  <c r="V233" i="1" s="1"/>
  <c r="T232" i="1"/>
  <c r="V232" i="1" s="1"/>
  <c r="T231" i="1"/>
  <c r="V231" i="1" s="1"/>
  <c r="T230" i="1"/>
  <c r="V230" i="1" s="1"/>
  <c r="T229" i="1"/>
  <c r="V229" i="1" s="1"/>
  <c r="T228" i="1"/>
  <c r="V228" i="1" s="1"/>
  <c r="T227" i="1"/>
  <c r="V227" i="1" s="1"/>
  <c r="T226" i="1"/>
  <c r="V226" i="1" s="1"/>
  <c r="T225" i="1"/>
  <c r="V225" i="1" s="1"/>
  <c r="T224" i="1"/>
  <c r="V224" i="1" s="1"/>
  <c r="T223" i="1"/>
  <c r="V223" i="1" s="1"/>
  <c r="T222" i="1"/>
  <c r="V222" i="1" s="1"/>
  <c r="T221" i="1"/>
  <c r="V221" i="1" s="1"/>
  <c r="T220" i="1"/>
  <c r="V220" i="1" s="1"/>
  <c r="T219" i="1"/>
  <c r="V219" i="1" s="1"/>
  <c r="T218" i="1"/>
  <c r="V218" i="1" s="1"/>
  <c r="T217" i="1"/>
  <c r="V217" i="1" s="1"/>
  <c r="T216" i="1"/>
  <c r="V216" i="1" s="1"/>
  <c r="T215" i="1"/>
  <c r="V215" i="1" s="1"/>
  <c r="T214" i="1"/>
  <c r="V214" i="1" s="1"/>
  <c r="T213" i="1"/>
  <c r="V213" i="1" s="1"/>
  <c r="T212" i="1"/>
  <c r="V212" i="1" s="1"/>
  <c r="T211" i="1"/>
  <c r="V211" i="1" s="1"/>
  <c r="T210" i="1"/>
  <c r="V210" i="1" s="1"/>
  <c r="T209" i="1"/>
  <c r="V209" i="1" s="1"/>
  <c r="T208" i="1"/>
  <c r="V208" i="1" s="1"/>
  <c r="T207" i="1"/>
  <c r="V207" i="1" s="1"/>
  <c r="T206" i="1"/>
  <c r="V206" i="1" s="1"/>
  <c r="T205" i="1"/>
  <c r="V205" i="1" s="1"/>
  <c r="T204" i="1"/>
  <c r="V204" i="1" s="1"/>
  <c r="T203" i="1"/>
  <c r="V203" i="1" s="1"/>
  <c r="T202" i="1"/>
  <c r="V202" i="1" s="1"/>
  <c r="T201" i="1"/>
  <c r="V201" i="1" s="1"/>
  <c r="T200" i="1"/>
  <c r="V200" i="1" s="1"/>
  <c r="T199" i="1"/>
  <c r="V199" i="1" s="1"/>
  <c r="T198" i="1"/>
  <c r="V198" i="1" s="1"/>
  <c r="T197" i="1"/>
  <c r="V197" i="1" s="1"/>
  <c r="T196" i="1"/>
  <c r="V196" i="1"/>
  <c r="T195" i="1"/>
  <c r="V195" i="1" s="1"/>
  <c r="T194" i="1"/>
  <c r="V194" i="1" s="1"/>
  <c r="T193" i="1" l="1"/>
  <c r="V193" i="1" s="1"/>
  <c r="T192" i="1"/>
  <c r="V192" i="1" s="1"/>
  <c r="T191" i="1"/>
  <c r="V191" i="1" s="1"/>
  <c r="T190" i="1"/>
  <c r="V190" i="1" s="1"/>
  <c r="T189" i="1"/>
  <c r="V189" i="1" s="1"/>
  <c r="T188" i="1"/>
  <c r="V188" i="1" s="1"/>
  <c r="T187" i="1"/>
  <c r="V187" i="1" s="1"/>
  <c r="T186" i="1"/>
  <c r="V186" i="1" s="1"/>
  <c r="T185" i="1"/>
  <c r="V185" i="1" s="1"/>
  <c r="T184" i="1"/>
  <c r="V184" i="1" s="1"/>
  <c r="T183" i="1"/>
  <c r="V183" i="1" s="1"/>
  <c r="T182" i="1"/>
  <c r="V182" i="1" s="1"/>
  <c r="T181" i="1"/>
  <c r="V181" i="1" s="1"/>
  <c r="T180" i="1"/>
  <c r="V180" i="1" s="1"/>
  <c r="T179" i="1"/>
  <c r="V179" i="1" s="1"/>
  <c r="T178" i="1"/>
  <c r="V178" i="1" s="1"/>
  <c r="T177" i="1"/>
  <c r="V177" i="1" s="1"/>
  <c r="T176" i="1"/>
  <c r="V176" i="1" s="1"/>
  <c r="T175" i="1"/>
  <c r="V175" i="1" s="1"/>
  <c r="T174" i="1"/>
  <c r="V174" i="1" s="1"/>
  <c r="T173" i="1"/>
  <c r="V173" i="1" s="1"/>
  <c r="T172" i="1"/>
  <c r="V172" i="1" s="1"/>
  <c r="T171" i="1"/>
  <c r="V171" i="1" s="1"/>
  <c r="T170" i="1"/>
  <c r="V170" i="1" s="1"/>
  <c r="T169" i="1"/>
  <c r="V169" i="1" s="1"/>
  <c r="T168" i="1"/>
  <c r="V168" i="1" s="1"/>
  <c r="T167" i="1"/>
  <c r="V167" i="1" s="1"/>
  <c r="T166" i="1"/>
  <c r="V166" i="1" s="1"/>
  <c r="T165" i="1"/>
  <c r="V165" i="1" s="1"/>
  <c r="T164" i="1"/>
  <c r="V164" i="1" s="1"/>
  <c r="T163" i="1"/>
  <c r="V163" i="1" s="1"/>
  <c r="T162" i="1"/>
  <c r="V162" i="1" s="1"/>
  <c r="T161" i="1"/>
  <c r="V161" i="1" s="1"/>
  <c r="T160" i="1"/>
  <c r="V160" i="1" s="1"/>
  <c r="T159" i="1"/>
  <c r="V159" i="1" s="1"/>
  <c r="T158" i="1"/>
  <c r="V158" i="1" s="1"/>
  <c r="T157" i="1"/>
  <c r="V157" i="1" s="1"/>
  <c r="T156" i="1"/>
  <c r="V156" i="1" s="1"/>
  <c r="T149" i="1"/>
  <c r="V149" i="1" s="1"/>
  <c r="T150" i="1"/>
  <c r="V150" i="1" s="1"/>
  <c r="T151" i="1"/>
  <c r="V151" i="1" s="1"/>
  <c r="T152" i="1"/>
  <c r="V152" i="1" s="1"/>
  <c r="T153" i="1"/>
  <c r="V153" i="1" s="1"/>
  <c r="T154" i="1"/>
  <c r="V154" i="1" s="1"/>
  <c r="T155" i="1"/>
  <c r="V155" i="1" s="1"/>
  <c r="T148" i="1"/>
  <c r="V148" i="1" s="1"/>
  <c r="N110" i="1"/>
  <c r="P321" i="1" s="1"/>
  <c r="Q110" i="1"/>
  <c r="O63" i="1"/>
  <c r="P63" i="1"/>
  <c r="O62" i="1"/>
  <c r="P62" i="1"/>
  <c r="O61" i="1"/>
  <c r="P61" i="1"/>
  <c r="O60" i="1"/>
  <c r="P60" i="1"/>
  <c r="O59" i="1"/>
  <c r="P59" i="1"/>
  <c r="O58" i="1"/>
  <c r="P58" i="1"/>
  <c r="O57" i="1"/>
  <c r="P57" i="1"/>
  <c r="O56" i="1"/>
  <c r="P56" i="1"/>
  <c r="O55" i="1"/>
  <c r="P55" i="1"/>
  <c r="O54" i="1"/>
  <c r="P54" i="1"/>
  <c r="O53" i="1"/>
  <c r="P53" i="1"/>
  <c r="O52" i="1"/>
  <c r="P52" i="1"/>
  <c r="O51" i="1"/>
  <c r="P51" i="1"/>
  <c r="O50" i="1"/>
  <c r="P50" i="1"/>
  <c r="O49" i="1"/>
  <c r="P49" i="1"/>
  <c r="O48" i="1"/>
  <c r="P48" i="1"/>
  <c r="O47" i="1"/>
  <c r="P47" i="1"/>
  <c r="O46" i="1"/>
  <c r="P46" i="1"/>
  <c r="O45" i="1"/>
  <c r="P45" i="1"/>
  <c r="O44" i="1"/>
  <c r="P44" i="1"/>
  <c r="O43" i="1"/>
  <c r="P43" i="1"/>
  <c r="O42" i="1"/>
  <c r="P42" i="1"/>
  <c r="O41" i="1"/>
  <c r="P41" i="1"/>
  <c r="O40" i="1"/>
  <c r="P40" i="1"/>
  <c r="O39" i="1"/>
  <c r="P39" i="1"/>
  <c r="O38" i="1"/>
  <c r="P38" i="1"/>
  <c r="O37" i="1"/>
  <c r="P37" i="1"/>
  <c r="O36" i="1"/>
  <c r="P36" i="1"/>
  <c r="O35" i="1"/>
  <c r="P35" i="1"/>
  <c r="O34" i="1"/>
  <c r="P34" i="1"/>
  <c r="O33" i="1"/>
  <c r="P33" i="1"/>
  <c r="O32" i="1"/>
  <c r="P32" i="1"/>
  <c r="O31" i="1"/>
  <c r="P31" i="1"/>
  <c r="O30" i="1"/>
  <c r="P30" i="1"/>
  <c r="O29" i="1"/>
  <c r="P29" i="1"/>
  <c r="O28" i="1"/>
  <c r="P28" i="1"/>
  <c r="O27" i="1"/>
  <c r="P27" i="1"/>
  <c r="O26" i="1"/>
  <c r="P26" i="1"/>
  <c r="O25" i="1"/>
  <c r="P25" i="1"/>
  <c r="O24" i="1"/>
  <c r="P24" i="1"/>
  <c r="O23" i="1"/>
  <c r="P23" i="1"/>
  <c r="O22" i="1"/>
  <c r="P22" i="1"/>
  <c r="O21" i="1"/>
  <c r="P21" i="1"/>
  <c r="O20" i="1"/>
  <c r="P20" i="1"/>
  <c r="O19" i="1"/>
  <c r="P19" i="1"/>
  <c r="O18" i="1"/>
  <c r="P18" i="1"/>
  <c r="P7" i="1"/>
  <c r="P8" i="1"/>
  <c r="P9" i="1"/>
  <c r="P10" i="1"/>
  <c r="P11" i="1"/>
  <c r="P12" i="1"/>
  <c r="P13" i="1"/>
  <c r="P14" i="1"/>
  <c r="P15" i="1"/>
  <c r="P16" i="1"/>
  <c r="P17" i="1"/>
  <c r="O7" i="1"/>
  <c r="O8" i="1"/>
  <c r="O9" i="1"/>
  <c r="O10" i="1"/>
  <c r="O11" i="1"/>
  <c r="O12" i="1"/>
  <c r="O13" i="1"/>
  <c r="O14" i="1"/>
  <c r="O15" i="1"/>
  <c r="O16" i="1"/>
  <c r="O17" i="1"/>
  <c r="P6" i="1"/>
  <c r="J6" i="1"/>
  <c r="O6" i="1"/>
  <c r="N144" i="1"/>
  <c r="P337" i="1" s="1"/>
  <c r="Q144" i="1"/>
  <c r="P138" i="1"/>
  <c r="P139" i="1"/>
  <c r="P140" i="1"/>
  <c r="P141" i="1"/>
  <c r="P142" i="1"/>
  <c r="O138" i="1"/>
  <c r="O139" i="1"/>
  <c r="O140" i="1"/>
  <c r="O141" i="1"/>
  <c r="O142" i="1"/>
  <c r="P137" i="1"/>
  <c r="O137" i="1"/>
  <c r="Q136" i="1"/>
  <c r="N136" i="1"/>
  <c r="P329" i="1" s="1"/>
  <c r="O125" i="1"/>
  <c r="P125" i="1"/>
  <c r="O124" i="1"/>
  <c r="P124" i="1"/>
  <c r="O123" i="1"/>
  <c r="P123" i="1"/>
  <c r="P112" i="1"/>
  <c r="P113" i="1"/>
  <c r="P114" i="1"/>
  <c r="P115" i="1"/>
  <c r="P116" i="1"/>
  <c r="P117" i="1"/>
  <c r="P118" i="1"/>
  <c r="P119" i="1"/>
  <c r="P120" i="1"/>
  <c r="P121" i="1"/>
  <c r="P122" i="1"/>
  <c r="O112" i="1"/>
  <c r="O113" i="1"/>
  <c r="O114" i="1"/>
  <c r="O115" i="1"/>
  <c r="O116" i="1"/>
  <c r="O117" i="1"/>
  <c r="O118" i="1"/>
  <c r="O119" i="1"/>
  <c r="O120" i="1"/>
  <c r="O121" i="1"/>
  <c r="O122" i="1"/>
  <c r="P111" i="1"/>
  <c r="E111" i="1"/>
  <c r="O111" i="1"/>
  <c r="O241" i="1"/>
  <c r="P312" i="1" s="1"/>
  <c r="N239" i="1"/>
  <c r="P239" i="1" s="1"/>
  <c r="N238" i="1"/>
  <c r="P238" i="1" s="1"/>
  <c r="N237" i="1"/>
  <c r="P237" i="1" s="1"/>
  <c r="N236" i="1"/>
  <c r="P236" i="1" s="1"/>
  <c r="N232" i="1"/>
  <c r="P232" i="1" s="1"/>
  <c r="N233" i="1"/>
  <c r="P233" i="1" s="1"/>
  <c r="N234" i="1"/>
  <c r="P234" i="1" s="1"/>
  <c r="N235" i="1"/>
  <c r="P235" i="1" s="1"/>
  <c r="N240" i="1"/>
  <c r="P240" i="1" s="1"/>
  <c r="N231" i="1"/>
  <c r="P231" i="1" s="1"/>
  <c r="N230" i="1"/>
  <c r="P230" i="1" s="1"/>
  <c r="N229" i="1"/>
  <c r="P229" i="1" s="1"/>
  <c r="N228" i="1"/>
  <c r="P228" i="1" s="1"/>
  <c r="N227" i="1"/>
  <c r="P227" i="1" s="1"/>
  <c r="N226" i="1"/>
  <c r="P226" i="1" s="1"/>
  <c r="N225" i="1"/>
  <c r="P225" i="1" s="1"/>
  <c r="N224" i="1"/>
  <c r="P224" i="1" s="1"/>
  <c r="N223" i="1"/>
  <c r="P223" i="1" s="1"/>
  <c r="N222" i="1"/>
  <c r="P222" i="1" s="1"/>
  <c r="N221" i="1"/>
  <c r="P221" i="1" s="1"/>
  <c r="N220" i="1"/>
  <c r="P220" i="1" s="1"/>
  <c r="N219" i="1"/>
  <c r="P219" i="1" s="1"/>
  <c r="N218" i="1"/>
  <c r="P218" i="1" s="1"/>
  <c r="N217" i="1"/>
  <c r="P217" i="1" s="1"/>
  <c r="N216" i="1"/>
  <c r="P216" i="1" s="1"/>
  <c r="N215" i="1"/>
  <c r="P215" i="1" s="1"/>
  <c r="N214" i="1"/>
  <c r="P214" i="1" s="1"/>
  <c r="N213" i="1"/>
  <c r="P213" i="1" s="1"/>
  <c r="N212" i="1"/>
  <c r="P212" i="1" s="1"/>
  <c r="N211" i="1"/>
  <c r="P211" i="1" s="1"/>
  <c r="N210" i="1"/>
  <c r="P210" i="1" s="1"/>
  <c r="N209" i="1"/>
  <c r="P209" i="1" s="1"/>
  <c r="N208" i="1"/>
  <c r="P208" i="1" s="1"/>
  <c r="N207" i="1"/>
  <c r="P207" i="1" s="1"/>
  <c r="N206" i="1"/>
  <c r="P206" i="1" s="1"/>
  <c r="N205" i="1"/>
  <c r="P205" i="1" s="1"/>
  <c r="N204" i="1"/>
  <c r="P204" i="1" s="1"/>
  <c r="N203" i="1"/>
  <c r="P203" i="1" s="1"/>
  <c r="N202" i="1"/>
  <c r="P202" i="1" s="1"/>
  <c r="N201" i="1"/>
  <c r="P201" i="1" s="1"/>
  <c r="N200" i="1"/>
  <c r="P200" i="1" s="1"/>
  <c r="N199" i="1"/>
  <c r="P199" i="1" s="1"/>
  <c r="N198" i="1"/>
  <c r="P198" i="1" s="1"/>
  <c r="N197" i="1"/>
  <c r="P197" i="1" s="1"/>
  <c r="N196" i="1"/>
  <c r="P196" i="1" s="1"/>
  <c r="N195" i="1"/>
  <c r="P195" i="1" s="1"/>
  <c r="N194" i="1"/>
  <c r="P194" i="1" s="1"/>
  <c r="N193" i="1"/>
  <c r="P193" i="1" s="1"/>
  <c r="N192" i="1"/>
  <c r="P192" i="1" s="1"/>
  <c r="N191" i="1"/>
  <c r="P191" i="1" s="1"/>
  <c r="N190" i="1"/>
  <c r="P190" i="1" s="1"/>
  <c r="N189" i="1"/>
  <c r="P189" i="1" s="1"/>
  <c r="N188" i="1"/>
  <c r="P188" i="1" s="1"/>
  <c r="N187" i="1"/>
  <c r="P187" i="1" s="1"/>
  <c r="N186" i="1"/>
  <c r="P186" i="1" s="1"/>
  <c r="N185" i="1"/>
  <c r="P185" i="1" s="1"/>
  <c r="N184" i="1"/>
  <c r="P184" i="1" s="1"/>
  <c r="N183" i="1"/>
  <c r="P183" i="1" s="1"/>
  <c r="N182" i="1"/>
  <c r="P182" i="1" s="1"/>
  <c r="N181" i="1"/>
  <c r="P181" i="1" s="1"/>
  <c r="N180" i="1"/>
  <c r="P180" i="1" s="1"/>
  <c r="N179" i="1"/>
  <c r="P179" i="1" s="1"/>
  <c r="N178" i="1"/>
  <c r="P178" i="1" s="1"/>
  <c r="N177" i="1"/>
  <c r="P177" i="1" s="1"/>
  <c r="N176" i="1"/>
  <c r="P176" i="1" s="1"/>
  <c r="N175" i="1"/>
  <c r="P175" i="1" s="1"/>
  <c r="N174" i="1"/>
  <c r="P174" i="1" s="1"/>
  <c r="N173" i="1"/>
  <c r="P173" i="1" s="1"/>
  <c r="N172" i="1"/>
  <c r="P172" i="1" s="1"/>
  <c r="N171" i="1"/>
  <c r="P171" i="1" s="1"/>
  <c r="N170" i="1"/>
  <c r="P170" i="1" s="1"/>
  <c r="N169" i="1"/>
  <c r="P169" i="1" s="1"/>
  <c r="N168" i="1"/>
  <c r="P168" i="1" s="1"/>
  <c r="N167" i="1"/>
  <c r="P167" i="1" s="1"/>
  <c r="N166" i="1"/>
  <c r="P166" i="1" s="1"/>
  <c r="N165" i="1"/>
  <c r="P165" i="1" s="1"/>
  <c r="N164" i="1"/>
  <c r="P164" i="1" s="1"/>
  <c r="N163" i="1"/>
  <c r="P163" i="1" s="1"/>
  <c r="N162" i="1"/>
  <c r="P162" i="1" s="1"/>
  <c r="N161" i="1"/>
  <c r="P161" i="1" s="1"/>
  <c r="N160" i="1"/>
  <c r="P160" i="1" s="1"/>
  <c r="N159" i="1"/>
  <c r="P159" i="1" s="1"/>
  <c r="N158" i="1"/>
  <c r="P158" i="1" s="1"/>
  <c r="N157" i="1"/>
  <c r="P157" i="1" s="1"/>
  <c r="N156" i="1"/>
  <c r="P156" i="1" s="1"/>
  <c r="N155" i="1"/>
  <c r="P155" i="1" s="1"/>
  <c r="N154" i="1"/>
  <c r="P154" i="1" s="1"/>
  <c r="N153" i="1"/>
  <c r="P153" i="1" s="1"/>
  <c r="N150" i="1"/>
  <c r="P150" i="1" s="1"/>
  <c r="N151" i="1"/>
  <c r="P151" i="1" s="1"/>
  <c r="N152" i="1"/>
  <c r="P152" i="1" s="1"/>
  <c r="N149" i="1"/>
  <c r="P149" i="1" s="1"/>
  <c r="N148" i="1"/>
  <c r="P148" i="1" s="1"/>
  <c r="K110" i="1"/>
  <c r="H110" i="1"/>
  <c r="O321" i="1" s="1"/>
  <c r="I40" i="1"/>
  <c r="J40" i="1"/>
  <c r="I39" i="1"/>
  <c r="J39" i="1"/>
  <c r="I38" i="1"/>
  <c r="J38" i="1"/>
  <c r="I37" i="1"/>
  <c r="J37" i="1"/>
  <c r="I36" i="1"/>
  <c r="J36" i="1"/>
  <c r="I35" i="1"/>
  <c r="J35" i="1"/>
  <c r="I34" i="1"/>
  <c r="J34" i="1"/>
  <c r="I33" i="1"/>
  <c r="J33" i="1"/>
  <c r="I32" i="1"/>
  <c r="J32" i="1"/>
  <c r="I31" i="1"/>
  <c r="J31" i="1"/>
  <c r="I30" i="1"/>
  <c r="J30" i="1"/>
  <c r="I29" i="1"/>
  <c r="J29" i="1"/>
  <c r="I28" i="1"/>
  <c r="J28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I7" i="1"/>
  <c r="I6" i="1"/>
  <c r="J180" i="1"/>
  <c r="H181" i="1"/>
  <c r="J181" i="1" s="1"/>
  <c r="H182" i="1"/>
  <c r="J182" i="1" s="1"/>
  <c r="H183" i="1"/>
  <c r="J183" i="1" s="1"/>
  <c r="H184" i="1"/>
  <c r="J184" i="1" s="1"/>
  <c r="H185" i="1"/>
  <c r="J185" i="1" s="1"/>
  <c r="H179" i="1"/>
  <c r="H178" i="1"/>
  <c r="J178" i="1" s="1"/>
  <c r="H177" i="1"/>
  <c r="J177" i="1" s="1"/>
  <c r="H176" i="1"/>
  <c r="J176" i="1" s="1"/>
  <c r="H175" i="1"/>
  <c r="J175" i="1" s="1"/>
  <c r="H174" i="1"/>
  <c r="J174" i="1" s="1"/>
  <c r="H173" i="1"/>
  <c r="J173" i="1" s="1"/>
  <c r="H172" i="1"/>
  <c r="J172" i="1" s="1"/>
  <c r="H171" i="1"/>
  <c r="J171" i="1" s="1"/>
  <c r="H170" i="1"/>
  <c r="J170" i="1" s="1"/>
  <c r="H169" i="1"/>
  <c r="I149" i="1"/>
  <c r="H149" i="1" s="1"/>
  <c r="J149" i="1" s="1"/>
  <c r="H162" i="1"/>
  <c r="J162" i="1" s="1"/>
  <c r="H161" i="1"/>
  <c r="J161" i="1" s="1"/>
  <c r="H160" i="1"/>
  <c r="J160" i="1" s="1"/>
  <c r="H157" i="1"/>
  <c r="J157" i="1" s="1"/>
  <c r="H156" i="1"/>
  <c r="J156" i="1" s="1"/>
  <c r="I153" i="1"/>
  <c r="H153" i="1" s="1"/>
  <c r="J153" i="1" s="1"/>
  <c r="I152" i="1"/>
  <c r="H154" i="1"/>
  <c r="J154" i="1" s="1"/>
  <c r="H151" i="1"/>
  <c r="J151" i="1" s="1"/>
  <c r="H150" i="1"/>
  <c r="J150" i="1" s="1"/>
  <c r="J152" i="1"/>
  <c r="J148" i="1"/>
  <c r="F144" i="1"/>
  <c r="C144" i="1"/>
  <c r="N337" i="1" s="1"/>
  <c r="E138" i="1"/>
  <c r="D138" i="1"/>
  <c r="E137" i="1"/>
  <c r="D137" i="1"/>
  <c r="F110" i="1"/>
  <c r="F136" i="1"/>
  <c r="C136" i="1"/>
  <c r="N329" i="1" s="1"/>
  <c r="U329" i="1" s="1"/>
  <c r="D135" i="1"/>
  <c r="E135" i="1"/>
  <c r="D134" i="1"/>
  <c r="E134" i="1"/>
  <c r="D133" i="1"/>
  <c r="E133" i="1"/>
  <c r="D132" i="1"/>
  <c r="E132" i="1"/>
  <c r="D131" i="1"/>
  <c r="E131" i="1"/>
  <c r="D130" i="1"/>
  <c r="E130" i="1"/>
  <c r="D129" i="1"/>
  <c r="E129" i="1"/>
  <c r="D128" i="1"/>
  <c r="E128" i="1"/>
  <c r="D127" i="1"/>
  <c r="E127" i="1"/>
  <c r="D126" i="1"/>
  <c r="E126" i="1"/>
  <c r="D125" i="1"/>
  <c r="E125" i="1"/>
  <c r="D124" i="1"/>
  <c r="E124" i="1"/>
  <c r="D123" i="1"/>
  <c r="E123" i="1"/>
  <c r="D122" i="1"/>
  <c r="E122" i="1"/>
  <c r="D121" i="1"/>
  <c r="E121" i="1"/>
  <c r="D120" i="1"/>
  <c r="E118" i="1"/>
  <c r="E119" i="1"/>
  <c r="E120" i="1"/>
  <c r="D118" i="1"/>
  <c r="D119" i="1"/>
  <c r="E115" i="1"/>
  <c r="E116" i="1"/>
  <c r="D115" i="1"/>
  <c r="D116" i="1"/>
  <c r="E112" i="1"/>
  <c r="E113" i="1"/>
  <c r="E114" i="1"/>
  <c r="E117" i="1"/>
  <c r="D112" i="1"/>
  <c r="D113" i="1"/>
  <c r="D114" i="1"/>
  <c r="D117" i="1"/>
  <c r="D111" i="1"/>
  <c r="U337" i="1" l="1"/>
  <c r="T300" i="1"/>
  <c r="Q313" i="1" s="1"/>
  <c r="V300" i="1"/>
  <c r="Q314" i="1" s="1"/>
  <c r="O110" i="1"/>
  <c r="P320" i="1" s="1"/>
  <c r="P110" i="1"/>
  <c r="P322" i="1" s="1"/>
  <c r="O144" i="1"/>
  <c r="P336" i="1" s="1"/>
  <c r="P144" i="1"/>
  <c r="P338" i="1" s="1"/>
  <c r="P241" i="1"/>
  <c r="P314" i="1" s="1"/>
  <c r="O136" i="1"/>
  <c r="P328" i="1" s="1"/>
  <c r="P136" i="1"/>
  <c r="P330" i="1" s="1"/>
  <c r="N241" i="1"/>
  <c r="P313" i="1" s="1"/>
  <c r="I241" i="1"/>
  <c r="D144" i="1"/>
  <c r="N336" i="1" s="1"/>
  <c r="I110" i="1"/>
  <c r="O320" i="1" s="1"/>
  <c r="J110" i="1"/>
  <c r="O322" i="1" s="1"/>
  <c r="E144" i="1"/>
  <c r="N338" i="1" s="1"/>
  <c r="E136" i="1"/>
  <c r="N330" i="1" s="1"/>
  <c r="D136" i="1"/>
  <c r="N328" i="1" s="1"/>
  <c r="J179" i="1"/>
  <c r="J169" i="1"/>
  <c r="C110" i="1"/>
  <c r="N321" i="1" s="1"/>
  <c r="U321" i="1" s="1"/>
  <c r="D31" i="1"/>
  <c r="E31" i="1"/>
  <c r="D30" i="1"/>
  <c r="E30" i="1"/>
  <c r="D29" i="1"/>
  <c r="E29" i="1"/>
  <c r="D28" i="1"/>
  <c r="E28" i="1"/>
  <c r="D27" i="1"/>
  <c r="E27" i="1"/>
  <c r="D26" i="1"/>
  <c r="E26" i="1"/>
  <c r="D25" i="1"/>
  <c r="E25" i="1"/>
  <c r="D24" i="1"/>
  <c r="E24" i="1"/>
  <c r="D23" i="1"/>
  <c r="E23" i="1"/>
  <c r="D22" i="1"/>
  <c r="E22" i="1"/>
  <c r="D21" i="1"/>
  <c r="E21" i="1"/>
  <c r="D20" i="1"/>
  <c r="E20" i="1"/>
  <c r="D19" i="1"/>
  <c r="E19" i="1"/>
  <c r="D18" i="1"/>
  <c r="E18" i="1"/>
  <c r="D17" i="1"/>
  <c r="E17" i="1"/>
  <c r="D16" i="1"/>
  <c r="E16" i="1"/>
  <c r="D15" i="1"/>
  <c r="E15" i="1"/>
  <c r="D14" i="1"/>
  <c r="E14" i="1"/>
  <c r="D13" i="1"/>
  <c r="E13" i="1"/>
  <c r="D12" i="1"/>
  <c r="E12" i="1"/>
  <c r="D11" i="1"/>
  <c r="E11" i="1"/>
  <c r="D10" i="1"/>
  <c r="E10" i="1"/>
  <c r="E9" i="1"/>
  <c r="D9" i="1"/>
  <c r="E8" i="1"/>
  <c r="D8" i="1"/>
  <c r="E7" i="1"/>
  <c r="D7" i="1"/>
  <c r="E6" i="1"/>
  <c r="D6" i="1"/>
  <c r="E154" i="1"/>
  <c r="E151" i="1"/>
  <c r="E148" i="1"/>
  <c r="BC265" i="1"/>
  <c r="BC264" i="1"/>
  <c r="BC263" i="1"/>
  <c r="O312" i="1" l="1"/>
  <c r="I245" i="1"/>
  <c r="E110" i="1"/>
  <c r="N322" i="1" s="1"/>
  <c r="U322" i="1" s="1"/>
  <c r="D110" i="1"/>
  <c r="N320" i="1" s="1"/>
  <c r="U320" i="1" s="1"/>
  <c r="BC250" i="1"/>
  <c r="BC249" i="1"/>
  <c r="BC248" i="1"/>
  <c r="AX257" i="1"/>
  <c r="AX258" i="1"/>
  <c r="AX256" i="1"/>
  <c r="BC242" i="1"/>
  <c r="BC241" i="1"/>
  <c r="BC240" i="1"/>
  <c r="BC171" i="1"/>
  <c r="BC170" i="1"/>
  <c r="BC165" i="1"/>
  <c r="AZ146" i="1" l="1"/>
  <c r="AY146" i="1"/>
  <c r="AX146" i="1"/>
  <c r="AW146" i="1"/>
  <c r="AZ136" i="1"/>
  <c r="AZ29" i="1"/>
  <c r="AY136" i="1"/>
  <c r="AY29" i="1"/>
  <c r="AX136" i="1"/>
  <c r="AX29" i="1"/>
  <c r="AW136" i="1"/>
  <c r="AW29" i="1"/>
  <c r="AU137" i="1"/>
  <c r="AU136" i="1"/>
  <c r="AU117" i="1"/>
  <c r="AV136" i="1"/>
  <c r="AV29" i="1"/>
  <c r="AU111" i="1"/>
  <c r="AU29" i="1"/>
  <c r="AU14" i="1"/>
  <c r="BA29" i="1" l="1"/>
  <c r="BA136" i="1"/>
  <c r="AZ117" i="1" l="1"/>
  <c r="AZ111" i="1"/>
  <c r="AZ137" i="1"/>
  <c r="AZ14" i="1"/>
  <c r="AZ145" i="1"/>
  <c r="AZ144" i="1"/>
  <c r="AY117" i="1" l="1"/>
  <c r="AY137" i="1"/>
  <c r="AY14" i="1"/>
  <c r="AY111" i="1"/>
  <c r="AY145" i="1"/>
  <c r="AY144" i="1"/>
  <c r="AX144" i="1" l="1"/>
  <c r="AX145" i="1"/>
  <c r="V137" i="1"/>
  <c r="V144" i="1" s="1"/>
  <c r="Q338" i="1" s="1"/>
  <c r="U338" i="1" s="1"/>
  <c r="U137" i="1"/>
  <c r="U144" i="1" s="1"/>
  <c r="Q336" i="1" s="1"/>
  <c r="U336" i="1" s="1"/>
  <c r="U114" i="1"/>
  <c r="V114" i="1"/>
  <c r="V113" i="1"/>
  <c r="V112" i="1"/>
  <c r="V111" i="1"/>
  <c r="V136" i="1" s="1"/>
  <c r="Q330" i="1" s="1"/>
  <c r="U330" i="1" s="1"/>
  <c r="U111" i="1"/>
  <c r="AW137" i="1"/>
  <c r="U136" i="1" l="1"/>
  <c r="Q328" i="1" s="1"/>
  <c r="U328" i="1" s="1"/>
  <c r="AX137" i="1"/>
  <c r="AX117" i="1"/>
  <c r="AW117" i="1"/>
  <c r="AX111" i="1"/>
  <c r="AX14" i="1" l="1"/>
  <c r="AV137" i="1"/>
  <c r="BA137" i="1" s="1"/>
  <c r="AV117" i="1" l="1"/>
  <c r="BA117" i="1" s="1"/>
  <c r="AV111" i="1"/>
  <c r="AW145" i="1"/>
  <c r="AV14" i="1" l="1"/>
  <c r="AW111" i="1"/>
  <c r="BA111" i="1" s="1"/>
  <c r="AW14" i="1"/>
  <c r="BA14" i="1" l="1"/>
  <c r="H158" i="1"/>
  <c r="H163" i="1"/>
  <c r="H164" i="1"/>
  <c r="H165" i="1"/>
  <c r="J165" i="1" s="1"/>
  <c r="J158" i="1" l="1"/>
  <c r="J164" i="1"/>
  <c r="J163" i="1"/>
  <c r="H166" i="1"/>
  <c r="J166" i="1" s="1"/>
  <c r="H167" i="1"/>
  <c r="AV144" i="1"/>
  <c r="H168" i="1"/>
  <c r="H241" i="1" l="1"/>
  <c r="O313" i="1" s="1"/>
  <c r="J167" i="1"/>
  <c r="K241" i="1"/>
  <c r="J168" i="1"/>
  <c r="J241" i="1" l="1"/>
  <c r="O314" i="1" s="1"/>
  <c r="AV145" i="1"/>
  <c r="AW144" i="1"/>
  <c r="E167" i="1"/>
  <c r="E174" i="1"/>
  <c r="E168" i="1"/>
  <c r="E160" i="1"/>
  <c r="E166" i="1"/>
  <c r="E152" i="1"/>
  <c r="E163" i="1"/>
  <c r="E169" i="1"/>
  <c r="E153" i="1"/>
  <c r="E162" i="1"/>
  <c r="E170" i="1"/>
  <c r="E171" i="1"/>
  <c r="E164" i="1"/>
  <c r="E172" i="1"/>
  <c r="E158" i="1"/>
  <c r="E165" i="1"/>
  <c r="E173" i="1"/>
  <c r="C149" i="1"/>
  <c r="E149" i="1" l="1"/>
  <c r="C150" i="1"/>
  <c r="E150" i="1" s="1"/>
  <c r="C155" i="1"/>
  <c r="E155" i="1" s="1"/>
  <c r="C156" i="1"/>
  <c r="E156" i="1" s="1"/>
  <c r="C157" i="1"/>
  <c r="E157" i="1" s="1"/>
  <c r="C159" i="1"/>
  <c r="E159" i="1" s="1"/>
  <c r="C161" i="1"/>
  <c r="E161" i="1" s="1"/>
  <c r="AU144" i="1"/>
  <c r="BA144" i="1" s="1"/>
  <c r="AU145" i="1" l="1"/>
  <c r="BA145" i="1" s="1"/>
  <c r="E175" i="1"/>
  <c r="E176" i="1"/>
  <c r="C177" i="1"/>
  <c r="E177" i="1" s="1"/>
  <c r="C178" i="1"/>
  <c r="E178" i="1" s="1"/>
  <c r="C179" i="1"/>
  <c r="E179" i="1" s="1"/>
  <c r="C180" i="1"/>
  <c r="E180" i="1" l="1"/>
  <c r="C181" i="1"/>
  <c r="E181" i="1" s="1"/>
  <c r="C182" i="1"/>
  <c r="E182" i="1" s="1"/>
  <c r="C183" i="1"/>
  <c r="E183" i="1" s="1"/>
  <c r="C184" i="1"/>
  <c r="E184" i="1" l="1"/>
  <c r="D241" i="1"/>
  <c r="N312" i="1" s="1"/>
  <c r="U312" i="1" s="1"/>
  <c r="C185" i="1"/>
  <c r="E185" i="1" s="1"/>
  <c r="C241" i="1"/>
  <c r="N313" i="1" s="1"/>
  <c r="U313" i="1" s="1"/>
  <c r="E241" i="1" l="1"/>
  <c r="N314" i="1" s="1"/>
  <c r="U3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Osinalde irastorza, Gotzon</author>
  </authors>
  <commentList>
    <comment ref="AD151" authorId="0" shapeId="0" xr:uid="{A5AF76D5-F7D1-4459-88DE-9453F12A744D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179L 14S 02D</t>
        </r>
      </text>
    </comment>
    <comment ref="AD155" authorId="0" shapeId="0" xr:uid="{E7F588A2-BAEB-4B71-9D49-DE01EA83D2FB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286L 17S 03D</t>
        </r>
      </text>
    </comment>
    <comment ref="AD159" authorId="0" shapeId="0" xr:uid="{E2BD4183-432C-444D-9ED4-5F2203C45E48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200L 04S 01D niri Sueldo bat gutxiago irtetzen zait; azken sarrera hau 50L 17S eta 11D izango litzateke orduan</t>
        </r>
      </text>
    </comment>
    <comment ref="AD163" authorId="0" shapeId="0" xr:uid="{4865B9FC-610F-4650-A565-0376746C8E36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168L 15S 04D</t>
        </r>
      </text>
    </comment>
  </commentList>
</comments>
</file>

<file path=xl/sharedStrings.xml><?xml version="1.0" encoding="utf-8"?>
<sst xmlns="http://schemas.openxmlformats.org/spreadsheetml/2006/main" count="2124" uniqueCount="1222">
  <si>
    <t>Lanketa Markoak</t>
  </si>
  <si>
    <t>Senyoriaje Diru Emaria</t>
  </si>
  <si>
    <t>Osora</t>
  </si>
  <si>
    <t>Kornado Kopurua</t>
  </si>
  <si>
    <t>Kornado erdi Kopurua</t>
  </si>
  <si>
    <t>Balioa (gros)</t>
  </si>
  <si>
    <t>Izena</t>
  </si>
  <si>
    <t>Balioa</t>
  </si>
  <si>
    <t>2 Diru Beltz</t>
  </si>
  <si>
    <t>Diru bat</t>
  </si>
  <si>
    <t>16 Kornado - 32 diru</t>
  </si>
  <si>
    <t>8 Kornado -  16 diru</t>
  </si>
  <si>
    <t>46 / 47 / 48 Gros</t>
  </si>
  <si>
    <t>Lege Nominala</t>
  </si>
  <si>
    <t xml:space="preserve">4 diru 3 grano - 343 Milesima </t>
  </si>
  <si>
    <t>23 kilate - 958 Milesima</t>
  </si>
  <si>
    <t>15 Grano - 50 Milesima</t>
  </si>
  <si>
    <t>8 Grano - 27 Milesima</t>
  </si>
  <si>
    <t>Txanpon kopurua / Lanketa Marko Batean</t>
  </si>
  <si>
    <t>2,78</t>
  </si>
  <si>
    <t>Pisu Nominala (gr)</t>
  </si>
  <si>
    <t>1,39</t>
  </si>
  <si>
    <t>0,95</t>
  </si>
  <si>
    <t>0,69</t>
  </si>
  <si>
    <t>3,4gr</t>
  </si>
  <si>
    <t>Legearen Erremedioa</t>
  </si>
  <si>
    <t>Grano bat</t>
  </si>
  <si>
    <t>3 Grano</t>
  </si>
  <si>
    <t>Pisuaren Erremedioa</t>
  </si>
  <si>
    <t>Pieza bat Marko batean</t>
  </si>
  <si>
    <t>Erremediorik ez</t>
  </si>
  <si>
    <t>Bi Pieza Marko batean</t>
  </si>
  <si>
    <t>Kornadoak</t>
  </si>
  <si>
    <t>Kornado Erdiak</t>
  </si>
  <si>
    <t>Urrezko Txanponak</t>
  </si>
  <si>
    <t>Data</t>
  </si>
  <si>
    <t>Lanketa Zilar Markoak</t>
  </si>
  <si>
    <t>Lanketa Urre Markoak</t>
  </si>
  <si>
    <t>807L 1S 10D</t>
  </si>
  <si>
    <t>Urrezkoak 1482-1486</t>
  </si>
  <si>
    <t>53 Gros</t>
  </si>
  <si>
    <t>22.5 Kilate - 937.5 Milesima</t>
  </si>
  <si>
    <t>Grosa 1481-1484</t>
  </si>
  <si>
    <t>Gros Erdia 1481-1484</t>
  </si>
  <si>
    <t>Kornadoa 1482-1485</t>
  </si>
  <si>
    <t>Diru Beltzak - Kornado erdiak 1483-1485</t>
  </si>
  <si>
    <t>11 Grano - 38 Milesima</t>
  </si>
  <si>
    <t>4  pieza Lanketa Ontza batean (32 Pieza Markoan)</t>
  </si>
  <si>
    <t>2 pieza Lanketa Ontza batean (16 Pieza Markoan)</t>
  </si>
  <si>
    <t>6 Grano - 20.8 Milesima</t>
  </si>
  <si>
    <t>Nabarro Kopurua</t>
  </si>
  <si>
    <t>188L 10S 06D</t>
  </si>
  <si>
    <t>1188L 03S 07D</t>
  </si>
  <si>
    <t>957L 14S 09D 0.5OBL</t>
  </si>
  <si>
    <t>654L 05S 10D</t>
  </si>
  <si>
    <t>879L 02S 00D</t>
  </si>
  <si>
    <t>1572L 05S 07D</t>
  </si>
  <si>
    <t>75L 13S 07D</t>
  </si>
  <si>
    <t>67L 02S 09D</t>
  </si>
  <si>
    <t>04L 04S 05D</t>
  </si>
  <si>
    <t>121L 12S 11D</t>
  </si>
  <si>
    <t>02L 15S 02D</t>
  </si>
  <si>
    <t>148L 03S 00D</t>
  </si>
  <si>
    <t>05L 05S 01D</t>
  </si>
  <si>
    <t>128L 06S 08D</t>
  </si>
  <si>
    <t>540L 18S 11D</t>
  </si>
  <si>
    <t>14L 13S 03D</t>
  </si>
  <si>
    <t>01L 05S 03D</t>
  </si>
  <si>
    <t>01L 03S 04D</t>
  </si>
  <si>
    <t>5440L 02S 03D 0.50OBL</t>
  </si>
  <si>
    <t>56L 5S 16D</t>
  </si>
  <si>
    <t>55L 12S 16D</t>
  </si>
  <si>
    <t>652L 18S 07D</t>
  </si>
  <si>
    <t>1L 5S 2D</t>
  </si>
  <si>
    <t>3L 6S 8D</t>
  </si>
  <si>
    <t>19L 05S 01D</t>
  </si>
  <si>
    <t>996L 14S 07D</t>
  </si>
  <si>
    <t>1185L 05S 01D</t>
  </si>
  <si>
    <t>7243L 18S 08D 0.50OBL</t>
  </si>
  <si>
    <t>3-4 pieza Lanketa Ontza batean (24-32 Pieza Markoan)</t>
  </si>
  <si>
    <t>4 pieza Lanketa Ontza batean (32 Pieza Markoan)</t>
  </si>
  <si>
    <t>Urrezko Nabarroak 1487-1493</t>
  </si>
  <si>
    <t>Kornadoa 1487-1493</t>
  </si>
  <si>
    <t>Diru Beltzak - Kornado erdiak 1487-1493</t>
  </si>
  <si>
    <t>08UZT1506</t>
  </si>
  <si>
    <t>13UZT1506</t>
  </si>
  <si>
    <t>14UZT1506</t>
  </si>
  <si>
    <t>15UZT1506</t>
  </si>
  <si>
    <t>1506 (Lanketa Markoak)</t>
  </si>
  <si>
    <t>1506(Aleak)</t>
  </si>
  <si>
    <t>1506(Benetako Zillar Markoak)</t>
  </si>
  <si>
    <t>16UZT1506</t>
  </si>
  <si>
    <t>17UZT1506</t>
  </si>
  <si>
    <t>18UZT1506</t>
  </si>
  <si>
    <t>19UZT1506</t>
  </si>
  <si>
    <t>21UZT1506</t>
  </si>
  <si>
    <t>22UZT1506</t>
  </si>
  <si>
    <t>04ABU1506</t>
  </si>
  <si>
    <t>08ABU1506</t>
  </si>
  <si>
    <t>73 ale (marko bat eta pieza bat) baina legerik gabe</t>
  </si>
  <si>
    <t>11ABU1506</t>
  </si>
  <si>
    <t>12ABU1506</t>
  </si>
  <si>
    <t>65 ale( 7 ontza eta 2 ale) baina legerik gabe</t>
  </si>
  <si>
    <t>13ABU1506</t>
  </si>
  <si>
    <t>21ABU1506</t>
  </si>
  <si>
    <t>28ABU1506</t>
  </si>
  <si>
    <t>04IRA1506</t>
  </si>
  <si>
    <t>07IRA1506</t>
  </si>
  <si>
    <t>12IRA1506</t>
  </si>
  <si>
    <t>15IRA1505</t>
  </si>
  <si>
    <t>16IRA1505</t>
  </si>
  <si>
    <t>17IRA1506</t>
  </si>
  <si>
    <t>18IRA1506</t>
  </si>
  <si>
    <t>23IRA1506</t>
  </si>
  <si>
    <t>24IRA1506</t>
  </si>
  <si>
    <t>25IRA1506</t>
  </si>
  <si>
    <t>26IRA1506</t>
  </si>
  <si>
    <t>28IRA1506</t>
  </si>
  <si>
    <t>24URR1506</t>
  </si>
  <si>
    <t>27URR1506</t>
  </si>
  <si>
    <t>30URR1506</t>
  </si>
  <si>
    <t>31URR1506</t>
  </si>
  <si>
    <t>04AZA1506</t>
  </si>
  <si>
    <t>12AZA1506</t>
  </si>
  <si>
    <t>14AZA1506</t>
  </si>
  <si>
    <t>16AZA1506</t>
  </si>
  <si>
    <t>18AZA1506</t>
  </si>
  <si>
    <t>Orotara Urrea 1506</t>
  </si>
  <si>
    <t>Aleak</t>
  </si>
  <si>
    <t>Urre Ontzak (24 kilate)</t>
  </si>
  <si>
    <t>Lanketa Ontzak</t>
  </si>
  <si>
    <t>Tarjak</t>
  </si>
  <si>
    <t>1506(Entregatutako markoak)</t>
  </si>
  <si>
    <t>20UZT1506</t>
  </si>
  <si>
    <t>23UZT2024</t>
  </si>
  <si>
    <t>24UZT2024</t>
  </si>
  <si>
    <t>28UZT2024</t>
  </si>
  <si>
    <t>30UZT2024</t>
  </si>
  <si>
    <t>04ABU2024</t>
  </si>
  <si>
    <t>05ABU1506</t>
  </si>
  <si>
    <t>07ABU1506</t>
  </si>
  <si>
    <t>25ABU1506</t>
  </si>
  <si>
    <t>26ABU1506</t>
  </si>
  <si>
    <t>27ABU1506</t>
  </si>
  <si>
    <t>15URR1506</t>
  </si>
  <si>
    <t>20URR1506</t>
  </si>
  <si>
    <t>21URR1506</t>
  </si>
  <si>
    <t>22URR1506</t>
  </si>
  <si>
    <t>23URR1506</t>
  </si>
  <si>
    <t>26URR1506</t>
  </si>
  <si>
    <t>Orotara Tarjak 1506</t>
  </si>
  <si>
    <t>17AZA1506</t>
  </si>
  <si>
    <t>19AZA1506</t>
  </si>
  <si>
    <t>20AZA1506</t>
  </si>
  <si>
    <t>21AZA1506</t>
  </si>
  <si>
    <t>24AZA1506</t>
  </si>
  <si>
    <t>26AZA1506</t>
  </si>
  <si>
    <t>27AZA1506</t>
  </si>
  <si>
    <t>28AZA1506</t>
  </si>
  <si>
    <t>02ABE1506</t>
  </si>
  <si>
    <t>03ABE1506</t>
  </si>
  <si>
    <t>04ABE1506</t>
  </si>
  <si>
    <t>05ABE1506</t>
  </si>
  <si>
    <t>07ABE1506</t>
  </si>
  <si>
    <t>09ABE1506</t>
  </si>
  <si>
    <t>11ABE1506</t>
  </si>
  <si>
    <t>12ABE1506</t>
  </si>
  <si>
    <t>15ABE1506</t>
  </si>
  <si>
    <t>16ABE1506</t>
  </si>
  <si>
    <t>17ABE1506</t>
  </si>
  <si>
    <t>18ABE1506</t>
  </si>
  <si>
    <t>19ABE1506</t>
  </si>
  <si>
    <t>22ABE1506</t>
  </si>
  <si>
    <t>23ABE1506</t>
  </si>
  <si>
    <t>Orotara Kornadoak 1506</t>
  </si>
  <si>
    <t>16URR1506</t>
  </si>
  <si>
    <t>1507 (Lanketa Markoak)</t>
  </si>
  <si>
    <t>1507(Aleak)</t>
  </si>
  <si>
    <t>1507(Benetako Zillar Markoak)</t>
  </si>
  <si>
    <t>1507(Entregatutako markoak)</t>
  </si>
  <si>
    <t>11URT1507</t>
  </si>
  <si>
    <t>12URT1507</t>
  </si>
  <si>
    <t>Komentarioak</t>
  </si>
  <si>
    <t>Eran del Rey y fueron Rondidos por no cumplir la ley</t>
  </si>
  <si>
    <t>26OTS1507</t>
  </si>
  <si>
    <t>27OTS1507</t>
  </si>
  <si>
    <t>03MAR1507</t>
  </si>
  <si>
    <t>09MAR1507</t>
  </si>
  <si>
    <t>Eran de la Reina 390 y el resto es para pagar senyoriaje (89)</t>
  </si>
  <si>
    <t>10MAR1507</t>
  </si>
  <si>
    <t>En el dia siguiente se sumaron las 23 piezas que se habian rompido</t>
  </si>
  <si>
    <t>27MAR1507</t>
  </si>
  <si>
    <t>Rompieronse de estas (479) 23 piezas</t>
  </si>
  <si>
    <t>04API1507</t>
  </si>
  <si>
    <t>11API1507</t>
  </si>
  <si>
    <t>(139) Rompieronse dos piezas por mal formadas</t>
  </si>
  <si>
    <t>14API1507</t>
  </si>
  <si>
    <t>16API1507</t>
  </si>
  <si>
    <t>(204) Rompieronse 9 piezas</t>
  </si>
  <si>
    <t>20API1507</t>
  </si>
  <si>
    <t>21API1507</t>
  </si>
  <si>
    <t>Rompieronse 0</t>
  </si>
  <si>
    <t>07MAI1507</t>
  </si>
  <si>
    <t>(92) Rompoeronse 2 pieztas</t>
  </si>
  <si>
    <t>(86) Rompieronse 6 piezas??</t>
  </si>
  <si>
    <t>14MAI1507</t>
  </si>
  <si>
    <t>09MAI1507</t>
  </si>
  <si>
    <t>(563) Fueron Rompidos 8 Piezas por faltos</t>
  </si>
  <si>
    <t>(128)Rompieronse seis piezas por escasas</t>
  </si>
  <si>
    <t>15MAI1507</t>
  </si>
  <si>
    <t>(237) Rompieronse 8 piezas</t>
  </si>
  <si>
    <t>16MAI1507</t>
  </si>
  <si>
    <t>(202) Rompieronse 20 piezas</t>
  </si>
  <si>
    <t>17MAI1507</t>
  </si>
  <si>
    <t>(177) Rompieronse 15 piezas</t>
  </si>
  <si>
    <t>18MAI1507</t>
  </si>
  <si>
    <t>19MAI1507</t>
  </si>
  <si>
    <t>(144) Se Rompio 1 pieza</t>
  </si>
  <si>
    <t>20MAI1507</t>
  </si>
  <si>
    <t>(127) se Rompio 1 pieza</t>
  </si>
  <si>
    <t>(120) Rompieronse 4 piezas</t>
  </si>
  <si>
    <t>(83) Se rompio 1 pieza</t>
  </si>
  <si>
    <t>Habia del rey 174</t>
  </si>
  <si>
    <t>22MAI1507</t>
  </si>
  <si>
    <t>(153) Rompieronse 1 Pieza</t>
  </si>
  <si>
    <t>26MAI1507</t>
  </si>
  <si>
    <t>(113) Rompieronse 14 piezas</t>
  </si>
  <si>
    <t>27MAI1507</t>
  </si>
  <si>
    <t>(359) Rompieronse 30 piezas</t>
  </si>
  <si>
    <t>28MAI1507</t>
  </si>
  <si>
    <t>(211) Rompieronse 12 piezas</t>
  </si>
  <si>
    <t>31MAI1507</t>
  </si>
  <si>
    <t>(53) Rompidas 5 piezas??</t>
  </si>
  <si>
    <t>04JUN1507</t>
  </si>
  <si>
    <t>(180) Rompidas 8 piezas</t>
  </si>
  <si>
    <t>05JUN1507</t>
  </si>
  <si>
    <t>(140) Rompieronse 10 piezas</t>
  </si>
  <si>
    <t>Rompieronse todas por no cumplir la ley</t>
  </si>
  <si>
    <t>06JUN1507</t>
  </si>
  <si>
    <t>07JUN1507</t>
  </si>
  <si>
    <t>10JUN1507</t>
  </si>
  <si>
    <t>19JUN1507</t>
  </si>
  <si>
    <t>(223) Rompieronse 1 Piezas</t>
  </si>
  <si>
    <t>21JUN1507</t>
  </si>
  <si>
    <t>(222) Rompoeronse 1 Piezas</t>
  </si>
  <si>
    <t>??</t>
  </si>
  <si>
    <t>13MAR1507</t>
  </si>
  <si>
    <t>01OTS1507</t>
  </si>
  <si>
    <t>04OTS1507</t>
  </si>
  <si>
    <t>05OTS1507</t>
  </si>
  <si>
    <t>06OTS1507</t>
  </si>
  <si>
    <t>07OTS1507</t>
  </si>
  <si>
    <t>08OTS1507</t>
  </si>
  <si>
    <t>09OTS1507</t>
  </si>
  <si>
    <t>10OTS1507</t>
  </si>
  <si>
    <t>11OTS1507</t>
  </si>
  <si>
    <t>18OTS1507</t>
  </si>
  <si>
    <t>15MAR1507</t>
  </si>
  <si>
    <t>23MAR1507</t>
  </si>
  <si>
    <t>24MAR1507</t>
  </si>
  <si>
    <t>28MAR1507</t>
  </si>
  <si>
    <t>07API1507</t>
  </si>
  <si>
    <t>08API1507</t>
  </si>
  <si>
    <t>09API1507</t>
  </si>
  <si>
    <t>10API1507</t>
  </si>
  <si>
    <t>12API1507</t>
  </si>
  <si>
    <t>13API1507</t>
  </si>
  <si>
    <t>15API1507</t>
  </si>
  <si>
    <t>22API1507</t>
  </si>
  <si>
    <t>01JUN1507</t>
  </si>
  <si>
    <t>02JUN1507</t>
  </si>
  <si>
    <t>Orotara Tarjak 1507</t>
  </si>
  <si>
    <t>Orotara Urtea 1507</t>
  </si>
  <si>
    <t>05API1508</t>
  </si>
  <si>
    <t>07API1508</t>
  </si>
  <si>
    <t xml:space="preserve">Orotara Kornado Erdiak 1506 </t>
  </si>
  <si>
    <t>12API1508</t>
  </si>
  <si>
    <t>15API1508</t>
  </si>
  <si>
    <t>17API1508</t>
  </si>
  <si>
    <t>18API1508</t>
  </si>
  <si>
    <t>28EKA1508</t>
  </si>
  <si>
    <t>19API1508</t>
  </si>
  <si>
    <t>Se fundieron por no cumplir la ley</t>
  </si>
  <si>
    <t>22API1508</t>
  </si>
  <si>
    <t>27API1508</t>
  </si>
  <si>
    <t>28API1508</t>
  </si>
  <si>
    <t>30API1508</t>
  </si>
  <si>
    <t>04MAI1508</t>
  </si>
  <si>
    <t>05MAI1508</t>
  </si>
  <si>
    <t>06MAI1508</t>
  </si>
  <si>
    <t>13MAI1508</t>
  </si>
  <si>
    <t>15MAI1508</t>
  </si>
  <si>
    <t>17MAI1508</t>
  </si>
  <si>
    <t>19MAI1508</t>
  </si>
  <si>
    <t>02EKA1508</t>
  </si>
  <si>
    <t>03EKA1508</t>
  </si>
  <si>
    <t>05EKA1508</t>
  </si>
  <si>
    <t>06EKA1506</t>
  </si>
  <si>
    <t>08EKA1508</t>
  </si>
  <si>
    <t>10EKA1508</t>
  </si>
  <si>
    <t>27EKA1508</t>
  </si>
  <si>
    <t>01UZT1508</t>
  </si>
  <si>
    <t>08UZT1508</t>
  </si>
  <si>
    <t>11UZT1508</t>
  </si>
  <si>
    <t>13UZT1508</t>
  </si>
  <si>
    <t>14UZT1508</t>
  </si>
  <si>
    <t>15UZT1508</t>
  </si>
  <si>
    <t>17UZT1508</t>
  </si>
  <si>
    <t>19UZT1508</t>
  </si>
  <si>
    <t>20UZT1508</t>
  </si>
  <si>
    <t>26UZT1508</t>
  </si>
  <si>
    <t>28UZT1508</t>
  </si>
  <si>
    <t>01ABU1508</t>
  </si>
  <si>
    <t>02ABU1508</t>
  </si>
  <si>
    <t>Habia de la reyna 1M1O1P</t>
  </si>
  <si>
    <t>03ABU1508</t>
  </si>
  <si>
    <t>04ABU1508</t>
  </si>
  <si>
    <t>Estos fueron refundidos por no cumplir a la ley</t>
  </si>
  <si>
    <t>05ABU1508</t>
  </si>
  <si>
    <t>07ABU1508</t>
  </si>
  <si>
    <t>11ABU1508</t>
  </si>
  <si>
    <t>12ABU1508</t>
  </si>
  <si>
    <t>24ABU1508</t>
  </si>
  <si>
    <t>26ABU1508</t>
  </si>
  <si>
    <t>28ABU1508</t>
  </si>
  <si>
    <t>29ABU1508</t>
  </si>
  <si>
    <t>30ABU1508</t>
  </si>
  <si>
    <t>01IRA1508</t>
  </si>
  <si>
    <t>02IRA1508</t>
  </si>
  <si>
    <t>04IRA1508</t>
  </si>
  <si>
    <t>Estos fueron refundidos por no cumdir a la ley</t>
  </si>
  <si>
    <t>11IRA1508</t>
  </si>
  <si>
    <t>12IRA1508</t>
  </si>
  <si>
    <t>13IRA1508</t>
  </si>
  <si>
    <t>14IRA1508</t>
  </si>
  <si>
    <t>19IRA1508</t>
  </si>
  <si>
    <t>20IRA1508</t>
  </si>
  <si>
    <t>25IRA1508</t>
  </si>
  <si>
    <t>26IRA1508</t>
  </si>
  <si>
    <t>27IRA1508</t>
  </si>
  <si>
    <t>28IRA1508</t>
  </si>
  <si>
    <t>02URR1508</t>
  </si>
  <si>
    <t>03URR1508</t>
  </si>
  <si>
    <t>06URR1508</t>
  </si>
  <si>
    <t>21URR1508</t>
  </si>
  <si>
    <t>30URR1508</t>
  </si>
  <si>
    <t>06AZA1508</t>
  </si>
  <si>
    <t>09AZA1508</t>
  </si>
  <si>
    <t>07AZA1508</t>
  </si>
  <si>
    <t>11AZA1508</t>
  </si>
  <si>
    <t>fueron refundidas por no cundir a la ley</t>
  </si>
  <si>
    <t>13AZA1508</t>
  </si>
  <si>
    <t>02ABE1508</t>
  </si>
  <si>
    <t>Refundieronse</t>
  </si>
  <si>
    <t>05ABE1508</t>
  </si>
  <si>
    <t>07ABE1508</t>
  </si>
  <si>
    <t>09ABE1508</t>
  </si>
  <si>
    <t>11ABE1508</t>
  </si>
  <si>
    <t>15ABE1508</t>
  </si>
  <si>
    <t>16ABE1508</t>
  </si>
  <si>
    <t>18ABE1508</t>
  </si>
  <si>
    <t>19ABE1508</t>
  </si>
  <si>
    <t>20ABE1508</t>
  </si>
  <si>
    <t>22ABE1508</t>
  </si>
  <si>
    <t>23ABE1508</t>
  </si>
  <si>
    <t>30ABE1508</t>
  </si>
  <si>
    <t>Se fundieron por no cumplir la ley, por tres veces</t>
  </si>
  <si>
    <t>Orotara Urtea 1508</t>
  </si>
  <si>
    <t>23MAR1508</t>
  </si>
  <si>
    <t>1508 (Lanketa Markoak)</t>
  </si>
  <si>
    <t>1508(Aleak)</t>
  </si>
  <si>
    <t>1508(Benetako Zillar Markoak)</t>
  </si>
  <si>
    <t>1508(Entregatutako markoak)</t>
  </si>
  <si>
    <t>24MAR1508</t>
  </si>
  <si>
    <t>26MAR1508</t>
  </si>
  <si>
    <t>28MAR1508</t>
  </si>
  <si>
    <t>29MAR1508</t>
  </si>
  <si>
    <t>30MAR1508</t>
  </si>
  <si>
    <t>31MAR1508</t>
  </si>
  <si>
    <t>01APR1508</t>
  </si>
  <si>
    <t>12ABE1508</t>
  </si>
  <si>
    <t>Orotara Kornadoak 1508</t>
  </si>
  <si>
    <t>03API1508</t>
  </si>
  <si>
    <t>04API1508</t>
  </si>
  <si>
    <t>06API1508</t>
  </si>
  <si>
    <t>08API1508</t>
  </si>
  <si>
    <t>14MAR1508</t>
  </si>
  <si>
    <t>15MAR1508</t>
  </si>
  <si>
    <t>16MAR1508</t>
  </si>
  <si>
    <t>17MAR1508</t>
  </si>
  <si>
    <t>18MAR1508</t>
  </si>
  <si>
    <t>20MAR1508</t>
  </si>
  <si>
    <t>21MAR1508</t>
  </si>
  <si>
    <t>22MAR1508</t>
  </si>
  <si>
    <t>10API1508</t>
  </si>
  <si>
    <t>11API1508</t>
  </si>
  <si>
    <t>13API1508</t>
  </si>
  <si>
    <t>14API1508</t>
  </si>
  <si>
    <t>20API1508</t>
  </si>
  <si>
    <t>29API1508</t>
  </si>
  <si>
    <t>08MAI1508</t>
  </si>
  <si>
    <t>09MAI108</t>
  </si>
  <si>
    <t>12MAI1508</t>
  </si>
  <si>
    <t>16MAI1508</t>
  </si>
  <si>
    <t>18MAI1508</t>
  </si>
  <si>
    <t>20MAI1508</t>
  </si>
  <si>
    <t>06EKA1508</t>
  </si>
  <si>
    <t>07EKA1508</t>
  </si>
  <si>
    <t>09EKA1508</t>
  </si>
  <si>
    <t>18UZT1508</t>
  </si>
  <si>
    <t>21UZT1508</t>
  </si>
  <si>
    <t>30UZT1508</t>
  </si>
  <si>
    <t>31UZT1508</t>
  </si>
  <si>
    <t>Orotara Kornado Erdiak 1508</t>
  </si>
  <si>
    <t>05IRA1508</t>
  </si>
  <si>
    <t>30IRA1508</t>
  </si>
  <si>
    <t>10,12, e 15URR1508</t>
  </si>
  <si>
    <t>24,25 e 26URR1508</t>
  </si>
  <si>
    <t>04AZA1508</t>
  </si>
  <si>
    <t>30AZA1508</t>
  </si>
  <si>
    <t>06ABE1508</t>
  </si>
  <si>
    <t>Orotara Tarjak 1508</t>
  </si>
  <si>
    <t>02URT1509</t>
  </si>
  <si>
    <t>03URT1509</t>
  </si>
  <si>
    <t>04URT1509</t>
  </si>
  <si>
    <t>05URT1509</t>
  </si>
  <si>
    <t>08URT1509</t>
  </si>
  <si>
    <t>11URT1509</t>
  </si>
  <si>
    <t>12URT1509</t>
  </si>
  <si>
    <t>27URT1509</t>
  </si>
  <si>
    <t>Se refundieron por no acudir a la ley</t>
  </si>
  <si>
    <t>30URT1509</t>
  </si>
  <si>
    <t>31URT1509</t>
  </si>
  <si>
    <t>05OTS1509</t>
  </si>
  <si>
    <t>01OTS1509</t>
  </si>
  <si>
    <t>06OTS1509</t>
  </si>
  <si>
    <t>07OTS1509</t>
  </si>
  <si>
    <t>08OTS1509</t>
  </si>
  <si>
    <t>10OTS1509</t>
  </si>
  <si>
    <t>13OTS1509</t>
  </si>
  <si>
    <t>17OTS1509</t>
  </si>
  <si>
    <t>26OTS1509</t>
  </si>
  <si>
    <t>27OTS1509</t>
  </si>
  <si>
    <t>02MAR1509</t>
  </si>
  <si>
    <t>03MAR1509</t>
  </si>
  <si>
    <t>05MAR1509</t>
  </si>
  <si>
    <t>06MAR1509</t>
  </si>
  <si>
    <t>08MAR1509</t>
  </si>
  <si>
    <t>12MAR1509</t>
  </si>
  <si>
    <t>13MAR1509</t>
  </si>
  <si>
    <t>15MAR1509</t>
  </si>
  <si>
    <t>17MAR1509</t>
  </si>
  <si>
    <t>18MAR1509</t>
  </si>
  <si>
    <t>19MAR1509</t>
  </si>
  <si>
    <t>24MAR1509</t>
  </si>
  <si>
    <t>28MAR1509</t>
  </si>
  <si>
    <t>29MAR1509</t>
  </si>
  <si>
    <t>30MAR1509</t>
  </si>
  <si>
    <t>En el mesmo dia, tres Mar?</t>
  </si>
  <si>
    <t>31MAR1509</t>
  </si>
  <si>
    <t>02API1509</t>
  </si>
  <si>
    <t>03API1509</t>
  </si>
  <si>
    <t>04API1509</t>
  </si>
  <si>
    <t>06API1509</t>
  </si>
  <si>
    <t>07API1509</t>
  </si>
  <si>
    <t>11API1509</t>
  </si>
  <si>
    <t>12API1509</t>
  </si>
  <si>
    <t>14API1509</t>
  </si>
  <si>
    <t>16API1509</t>
  </si>
  <si>
    <t>18API1509</t>
  </si>
  <si>
    <t>19API1509</t>
  </si>
  <si>
    <t>20API1509</t>
  </si>
  <si>
    <t>21API1509</t>
  </si>
  <si>
    <t>26API1509</t>
  </si>
  <si>
    <t>27API1509</t>
  </si>
  <si>
    <t>28API1509</t>
  </si>
  <si>
    <t>30API1509</t>
  </si>
  <si>
    <t>04MAI1509</t>
  </si>
  <si>
    <t>05MAI1509</t>
  </si>
  <si>
    <t>again 117 ale?</t>
  </si>
  <si>
    <t>08MAI1509</t>
  </si>
  <si>
    <t>10MAI1509</t>
  </si>
  <si>
    <t>12MAI1509</t>
  </si>
  <si>
    <t>Se refundieronse</t>
  </si>
  <si>
    <t>14MAI1509</t>
  </si>
  <si>
    <t>15MAI1509</t>
  </si>
  <si>
    <t>Se fundieronse</t>
  </si>
  <si>
    <t>16MAI1509</t>
  </si>
  <si>
    <t>18MAI1509</t>
  </si>
  <si>
    <t>19MAI1509</t>
  </si>
  <si>
    <t>22MAI1509</t>
  </si>
  <si>
    <t>23MAI1509</t>
  </si>
  <si>
    <t>24MAI1509</t>
  </si>
  <si>
    <t>Se fundieronse en el fuego por si</t>
  </si>
  <si>
    <t>02JUN1509</t>
  </si>
  <si>
    <t>04JUN1509</t>
  </si>
  <si>
    <t>08JUN1509</t>
  </si>
  <si>
    <t>09JUN1509</t>
  </si>
  <si>
    <t>13JUN1509</t>
  </si>
  <si>
    <t>14JUN1509</t>
  </si>
  <si>
    <t>15JUN1509</t>
  </si>
  <si>
    <t>16JUN1509</t>
  </si>
  <si>
    <t>19JUN1509</t>
  </si>
  <si>
    <t>3 Ontza falta dira?</t>
  </si>
  <si>
    <t>20JUN1509</t>
  </si>
  <si>
    <t>22JUN1509</t>
  </si>
  <si>
    <t>23JUN1509</t>
  </si>
  <si>
    <t>28JUN1509</t>
  </si>
  <si>
    <t>Marko bat Falta?</t>
  </si>
  <si>
    <t>05UZT1509</t>
  </si>
  <si>
    <t>06UZT1509</t>
  </si>
  <si>
    <t>07UZT1509</t>
  </si>
  <si>
    <t>09UZT1509</t>
  </si>
  <si>
    <t>12UZT1509</t>
  </si>
  <si>
    <t>14UZT1509</t>
  </si>
  <si>
    <t>21UZT1509</t>
  </si>
  <si>
    <t>24UZT1509</t>
  </si>
  <si>
    <t>FueRefundado por no cundir a la ley</t>
  </si>
  <si>
    <t>28UZT1509</t>
  </si>
  <si>
    <t>31UZT1509</t>
  </si>
  <si>
    <t>04ABU1509</t>
  </si>
  <si>
    <t>Estos se refundieron al colocar en el fuego</t>
  </si>
  <si>
    <t>08ABU1509</t>
  </si>
  <si>
    <t>11ABU1509</t>
  </si>
  <si>
    <t>Destos se rompieron 20 piezas y al colocar se refundieron 5 onzas que son R 7or 2p = 65 piezas</t>
  </si>
  <si>
    <t>13ABU1509</t>
  </si>
  <si>
    <t>14ABU1509</t>
  </si>
  <si>
    <t>20ABU1509</t>
  </si>
  <si>
    <t>21ABU1509</t>
  </si>
  <si>
    <t>27ABU1509</t>
  </si>
  <si>
    <t>28ABU1509</t>
  </si>
  <si>
    <t>31ABU1509</t>
  </si>
  <si>
    <t>Abuztuan 1458 orri bukaerako kontuen arabera baina niri 1476 irtetzen zairkit</t>
  </si>
  <si>
    <t>01IRA1509</t>
  </si>
  <si>
    <t>03IRA1509</t>
  </si>
  <si>
    <t>04IRA1509</t>
  </si>
  <si>
    <t>05IRA1509</t>
  </si>
  <si>
    <t>06IRA1509</t>
  </si>
  <si>
    <t>15IRA1509</t>
  </si>
  <si>
    <t>17IRA1509</t>
  </si>
  <si>
    <t>18IRA1509</t>
  </si>
  <si>
    <t>22IRA1509</t>
  </si>
  <si>
    <t>24IRA1509</t>
  </si>
  <si>
    <t>28IRA1509</t>
  </si>
  <si>
    <t>02URR1509</t>
  </si>
  <si>
    <t>06URR1509</t>
  </si>
  <si>
    <t>08URR1509</t>
  </si>
  <si>
    <t>10URR1509</t>
  </si>
  <si>
    <t>13URR1509</t>
  </si>
  <si>
    <t>16URR1509</t>
  </si>
  <si>
    <t>17URR1509</t>
  </si>
  <si>
    <t>19URR1509</t>
  </si>
  <si>
    <t>20URR1509</t>
  </si>
  <si>
    <t>24URR1509</t>
  </si>
  <si>
    <t>27URR1509</t>
  </si>
  <si>
    <t>28URR1509</t>
  </si>
  <si>
    <t>30URR1509</t>
  </si>
  <si>
    <t>03AZA1509</t>
  </si>
  <si>
    <t>05AZA1509</t>
  </si>
  <si>
    <t>07AZA1509</t>
  </si>
  <si>
    <t>08AZA1509</t>
  </si>
  <si>
    <t>2 Tome Santillo</t>
  </si>
  <si>
    <t>09AZA1509</t>
  </si>
  <si>
    <t>10AZA1509</t>
  </si>
  <si>
    <t>6 Tome Chantillo</t>
  </si>
  <si>
    <t>11AZA1509</t>
  </si>
  <si>
    <t>14AZA1509</t>
  </si>
  <si>
    <t>15AZA1509</t>
  </si>
  <si>
    <t>22AZA1509</t>
  </si>
  <si>
    <t>26AZA1509</t>
  </si>
  <si>
    <t>24AZA1509</t>
  </si>
  <si>
    <t>27AZA1509</t>
  </si>
  <si>
    <t>28AZA1509</t>
  </si>
  <si>
    <t>04ABE1509</t>
  </si>
  <si>
    <t>05ABE1509</t>
  </si>
  <si>
    <t>07ABE1509</t>
  </si>
  <si>
    <t>10ABE1509</t>
  </si>
  <si>
    <t>15ABE1509</t>
  </si>
  <si>
    <t>17ABE1509</t>
  </si>
  <si>
    <t>18ABE1509</t>
  </si>
  <si>
    <t>19ABE1509</t>
  </si>
  <si>
    <t>20ABE1509</t>
  </si>
  <si>
    <t>21ABE1509</t>
  </si>
  <si>
    <t>24ABE1409</t>
  </si>
  <si>
    <t>Tome Santillo</t>
  </si>
  <si>
    <t>1 Santillo</t>
  </si>
  <si>
    <t>Orotara 1509</t>
  </si>
  <si>
    <t>1509 (Lanketa Markoak)</t>
  </si>
  <si>
    <t>1509(Benetako Zillar Markoak)</t>
  </si>
  <si>
    <t>1509(Entregatutako markoak)</t>
  </si>
  <si>
    <t>01MAR1509</t>
  </si>
  <si>
    <t>07-08MAR1509</t>
  </si>
  <si>
    <t>21MAR1509</t>
  </si>
  <si>
    <t>22MAR1509</t>
  </si>
  <si>
    <t>23MAR1509</t>
  </si>
  <si>
    <t>26MAR1509</t>
  </si>
  <si>
    <t>27MAR1509</t>
  </si>
  <si>
    <t>24API1509</t>
  </si>
  <si>
    <t>02MAI1509</t>
  </si>
  <si>
    <t>a 104 piezas el marco+1??</t>
  </si>
  <si>
    <t>11MAI1509</t>
  </si>
  <si>
    <t>a 104 piezas</t>
  </si>
  <si>
    <t>anduvieron 104 1/4</t>
  </si>
  <si>
    <t>a 104 1/2</t>
  </si>
  <si>
    <t>a 104 1/4</t>
  </si>
  <si>
    <t>a 104</t>
  </si>
  <si>
    <t>04EKA1509</t>
  </si>
  <si>
    <t>05EKA1509</t>
  </si>
  <si>
    <t>06EKA1509</t>
  </si>
  <si>
    <t>08EKA1509</t>
  </si>
  <si>
    <t>09EKA1509</t>
  </si>
  <si>
    <t>12EKA1509</t>
  </si>
  <si>
    <t>13EKA1509</t>
  </si>
  <si>
    <t>04UZT1509</t>
  </si>
  <si>
    <t>03UZT1509</t>
  </si>
  <si>
    <t>19UZT1509</t>
  </si>
  <si>
    <t>20UZT1509</t>
  </si>
  <si>
    <t>30ABU1509</t>
  </si>
  <si>
    <t>20IRA1509</t>
  </si>
  <si>
    <t>03URR1509</t>
  </si>
  <si>
    <t>05URR1509</t>
  </si>
  <si>
    <t>09URR1509</t>
  </si>
  <si>
    <t>12URR1509</t>
  </si>
  <si>
    <t>15URR1509</t>
  </si>
  <si>
    <t>22URR1509</t>
  </si>
  <si>
    <t>23URR1509</t>
  </si>
  <si>
    <t>25URR1509</t>
  </si>
  <si>
    <t>26URR1509</t>
  </si>
  <si>
    <t>29URR1509</t>
  </si>
  <si>
    <t>31URR1509</t>
  </si>
  <si>
    <t>02AZA1509</t>
  </si>
  <si>
    <t>06AZA1509</t>
  </si>
  <si>
    <t>12AZA1509</t>
  </si>
  <si>
    <t>16AZA1509</t>
  </si>
  <si>
    <t>17AZA1509</t>
  </si>
  <si>
    <t>19AZA1509</t>
  </si>
  <si>
    <t>20AZA1509</t>
  </si>
  <si>
    <t>21AZA1509</t>
  </si>
  <si>
    <t>11ABE1509</t>
  </si>
  <si>
    <t>Orotara Tarjak 1509</t>
  </si>
  <si>
    <t>05API1509</t>
  </si>
  <si>
    <t>12ABE1509</t>
  </si>
  <si>
    <t>Orotara Kornadoak 1509</t>
  </si>
  <si>
    <t>Orotara Kornado Erdiak 1509</t>
  </si>
  <si>
    <t>08URT1510</t>
  </si>
  <si>
    <t>09URT1510</t>
  </si>
  <si>
    <t>10URT1510</t>
  </si>
  <si>
    <t>R12 ay de la reina dos m2</t>
  </si>
  <si>
    <t>R21</t>
  </si>
  <si>
    <t>11URT1510</t>
  </si>
  <si>
    <t>R7</t>
  </si>
  <si>
    <t>12URT1510</t>
  </si>
  <si>
    <t>21URT1510</t>
  </si>
  <si>
    <t>R4</t>
  </si>
  <si>
    <t>23URT1510</t>
  </si>
  <si>
    <t>24URT1510</t>
  </si>
  <si>
    <t>26URT1510</t>
  </si>
  <si>
    <t>29URT1510</t>
  </si>
  <si>
    <t>31URT1510</t>
  </si>
  <si>
    <t>R1</t>
  </si>
  <si>
    <t>Fue refundido por no cundir a la ley</t>
  </si>
  <si>
    <t>Por faltos R18</t>
  </si>
  <si>
    <t>01OTS1510</t>
  </si>
  <si>
    <t>R2</t>
  </si>
  <si>
    <t>04OTS1510</t>
  </si>
  <si>
    <t>05OTS1510</t>
  </si>
  <si>
    <t>06OTS1510</t>
  </si>
  <si>
    <t>07OTS1510</t>
  </si>
  <si>
    <t>08OTS1510</t>
  </si>
  <si>
    <t>09OTS1510</t>
  </si>
  <si>
    <t>11OTS1510</t>
  </si>
  <si>
    <t>14OTS1510</t>
  </si>
  <si>
    <t>R8</t>
  </si>
  <si>
    <t>16OTS1510</t>
  </si>
  <si>
    <t>20OTS1510</t>
  </si>
  <si>
    <t>23OTS1510</t>
  </si>
  <si>
    <t>26OTS1510</t>
  </si>
  <si>
    <t>27OTS1510</t>
  </si>
  <si>
    <t>R20</t>
  </si>
  <si>
    <t>Tome Chantillo</t>
  </si>
  <si>
    <t>Fue refundido en el colocarlos</t>
  </si>
  <si>
    <t>02MAR1510</t>
  </si>
  <si>
    <t>04MAR1510</t>
  </si>
  <si>
    <t>05MAR1510</t>
  </si>
  <si>
    <t>Chantillo</t>
  </si>
  <si>
    <t>11MAR1510</t>
  </si>
  <si>
    <t>R5</t>
  </si>
  <si>
    <t>13MAR1510</t>
  </si>
  <si>
    <t>15MAR1510</t>
  </si>
  <si>
    <t>16MAR1510</t>
  </si>
  <si>
    <t>19MAR1510</t>
  </si>
  <si>
    <t>22MAR1510</t>
  </si>
  <si>
    <t>23MAR1510</t>
  </si>
  <si>
    <t>26MAr1510</t>
  </si>
  <si>
    <t>27MAR1510</t>
  </si>
  <si>
    <t>28MAR1510</t>
  </si>
  <si>
    <t>30MAR1510</t>
  </si>
  <si>
    <t>R6</t>
  </si>
  <si>
    <t>R15</t>
  </si>
  <si>
    <t>05API1510</t>
  </si>
  <si>
    <t>Tome Santillos</t>
  </si>
  <si>
    <t>06API1510</t>
  </si>
  <si>
    <t>R18</t>
  </si>
  <si>
    <t>08API1510</t>
  </si>
  <si>
    <t>Tome Santillon</t>
  </si>
  <si>
    <t>Fue Refundido</t>
  </si>
  <si>
    <t>10API1510</t>
  </si>
  <si>
    <t>R58</t>
  </si>
  <si>
    <t>R13</t>
  </si>
  <si>
    <t>11API1510</t>
  </si>
  <si>
    <t>R14</t>
  </si>
  <si>
    <t>12API1510</t>
  </si>
  <si>
    <t>13API1510</t>
  </si>
  <si>
    <t>R17</t>
  </si>
  <si>
    <t>R11</t>
  </si>
  <si>
    <t>15API1510</t>
  </si>
  <si>
    <t>16API1510</t>
  </si>
  <si>
    <t>17API1510</t>
  </si>
  <si>
    <t>19API1510</t>
  </si>
  <si>
    <t>22API1510</t>
  </si>
  <si>
    <t>24API1510</t>
  </si>
  <si>
    <t>R9</t>
  </si>
  <si>
    <t>26API1510</t>
  </si>
  <si>
    <t>27API1510</t>
  </si>
  <si>
    <t>30API1510</t>
  </si>
  <si>
    <t>R225</t>
  </si>
  <si>
    <t>02MAI1510</t>
  </si>
  <si>
    <t>07MAI1510</t>
  </si>
  <si>
    <t>08MAI1510</t>
  </si>
  <si>
    <t>13MAI1510</t>
  </si>
  <si>
    <t>16MAI1510</t>
  </si>
  <si>
    <t>R3</t>
  </si>
  <si>
    <t>17MAI1510</t>
  </si>
  <si>
    <t>18MAi1510</t>
  </si>
  <si>
    <t>25MAI1510</t>
  </si>
  <si>
    <t>29MAI1510</t>
  </si>
  <si>
    <t>Tego Santillo</t>
  </si>
  <si>
    <t>01EKA1510</t>
  </si>
  <si>
    <t>R12</t>
  </si>
  <si>
    <t>Fue refundido por falto de ley</t>
  </si>
  <si>
    <t>03EKA1510</t>
  </si>
  <si>
    <t>04EKA1510</t>
  </si>
  <si>
    <t>10 ale gehiago?</t>
  </si>
  <si>
    <t>07EKA1510</t>
  </si>
  <si>
    <t>08EKA1510</t>
  </si>
  <si>
    <t>10EKA1510</t>
  </si>
  <si>
    <t>13EKA1510</t>
  </si>
  <si>
    <t>Fueron Refundidas</t>
  </si>
  <si>
    <t>Estas dos labras por no llegar a la ley</t>
  </si>
  <si>
    <t>14EKA1510</t>
  </si>
  <si>
    <t>15EKA1510</t>
  </si>
  <si>
    <t>18EKA1510</t>
  </si>
  <si>
    <t>19EKA1510</t>
  </si>
  <si>
    <t>20EKA1510</t>
  </si>
  <si>
    <t>Refundido por faltos de ley</t>
  </si>
  <si>
    <t>21EKA1510</t>
  </si>
  <si>
    <t>22EKA1510</t>
  </si>
  <si>
    <t>27EKA1510</t>
  </si>
  <si>
    <t>28EKA1510</t>
  </si>
  <si>
    <t>R30 Tome Santillo</t>
  </si>
  <si>
    <t>09UZT1510</t>
  </si>
  <si>
    <t>11UZT1510</t>
  </si>
  <si>
    <t>R10</t>
  </si>
  <si>
    <t>12UZT1510</t>
  </si>
  <si>
    <t>13UZT1510</t>
  </si>
  <si>
    <t>16UZT1510</t>
  </si>
  <si>
    <t>R6 Tego Santillo</t>
  </si>
  <si>
    <t>17UZT1510</t>
  </si>
  <si>
    <t>19UZT1510</t>
  </si>
  <si>
    <t>R16</t>
  </si>
  <si>
    <t>20UZT1510</t>
  </si>
  <si>
    <t>R1 Tome Satillo</t>
  </si>
  <si>
    <t>23-24UZT1510</t>
  </si>
  <si>
    <t>29UZT1510</t>
  </si>
  <si>
    <t>31UZT1510</t>
  </si>
  <si>
    <t>10ABU1510</t>
  </si>
  <si>
    <t>13ABU1510</t>
  </si>
  <si>
    <t>16ABU1510</t>
  </si>
  <si>
    <t>R12 Fezo Santillo</t>
  </si>
  <si>
    <t>17ABU1510</t>
  </si>
  <si>
    <t>21ABU1510</t>
  </si>
  <si>
    <t>27ABU1510</t>
  </si>
  <si>
    <t>26ABU1510</t>
  </si>
  <si>
    <t>R3 Fezo Santillo</t>
  </si>
  <si>
    <t>04IRA1510</t>
  </si>
  <si>
    <t>R10 Santillo</t>
  </si>
  <si>
    <t>19IRA1510</t>
  </si>
  <si>
    <t>20IRA1510</t>
  </si>
  <si>
    <t>23IRA1510</t>
  </si>
  <si>
    <t>24IRA1510</t>
  </si>
  <si>
    <t>26IRA1510</t>
  </si>
  <si>
    <t>09URR1510</t>
  </si>
  <si>
    <t>11URR1510</t>
  </si>
  <si>
    <t>12URR1510</t>
  </si>
  <si>
    <t>15URR1510</t>
  </si>
  <si>
    <t>24URR1510</t>
  </si>
  <si>
    <t>06AZA1510</t>
  </si>
  <si>
    <t>09AZA1510</t>
  </si>
  <si>
    <t>12AZA1510</t>
  </si>
  <si>
    <t>14AZA1510</t>
  </si>
  <si>
    <t>15AZA1510</t>
  </si>
  <si>
    <t>16AZA1510</t>
  </si>
  <si>
    <t>18AZA1510</t>
  </si>
  <si>
    <t>22AZA1510</t>
  </si>
  <si>
    <t>27AZA1510</t>
  </si>
  <si>
    <t>28AZA1510</t>
  </si>
  <si>
    <t>04ABE1510</t>
  </si>
  <si>
    <t>05ABE1510</t>
  </si>
  <si>
    <t>09ABE1510</t>
  </si>
  <si>
    <t>12ABE1510</t>
  </si>
  <si>
    <t>17ABE1510</t>
  </si>
  <si>
    <t>18ABE1510</t>
  </si>
  <si>
    <t>19ABE1510</t>
  </si>
  <si>
    <t>20ABE1510</t>
  </si>
  <si>
    <t>23ABE1510</t>
  </si>
  <si>
    <t>Esto fue Ronpido por ser falto todo al peso e por poner una pesa puso otra</t>
  </si>
  <si>
    <t>Orotara 1510</t>
  </si>
  <si>
    <t>R20 Otsailean 54 aleetako aldea dago 1878 ateratzen da eguneroko kontuak gehitu ezkero</t>
  </si>
  <si>
    <t>Hilabeteroko kontuak hartuta</t>
  </si>
  <si>
    <t>1510 (Lanketa Markoak)</t>
  </si>
  <si>
    <t>1510(Benetako Zillar Markoak)</t>
  </si>
  <si>
    <t>1510(Entregatutako markoak)</t>
  </si>
  <si>
    <t>04URT1510</t>
  </si>
  <si>
    <t>1509(Aleak)</t>
  </si>
  <si>
    <t>1510(Aleak)</t>
  </si>
  <si>
    <t>18URT1510</t>
  </si>
  <si>
    <t>19URT1510</t>
  </si>
  <si>
    <t>06MAR1510</t>
  </si>
  <si>
    <t>07MAR1510</t>
  </si>
  <si>
    <t>08MAR1510</t>
  </si>
  <si>
    <t>20MAR1510</t>
  </si>
  <si>
    <t>21MAR1510</t>
  </si>
  <si>
    <t>26MAR1510</t>
  </si>
  <si>
    <t>07API1510</t>
  </si>
  <si>
    <t>20API1510</t>
  </si>
  <si>
    <t>23API1510</t>
  </si>
  <si>
    <t>29API1510</t>
  </si>
  <si>
    <t>10MAI1510</t>
  </si>
  <si>
    <t>11MAI1510</t>
  </si>
  <si>
    <t>14MAI1510</t>
  </si>
  <si>
    <t>20MAI1510</t>
  </si>
  <si>
    <t>31MAI1510</t>
  </si>
  <si>
    <t>05EKA1510</t>
  </si>
  <si>
    <t>06EKA1510</t>
  </si>
  <si>
    <t>27UZT1510</t>
  </si>
  <si>
    <t>02ABU1510</t>
  </si>
  <si>
    <t>03ABU1510</t>
  </si>
  <si>
    <t>05ABU1510</t>
  </si>
  <si>
    <t>23ABU1510</t>
  </si>
  <si>
    <t>12EKA1510</t>
  </si>
  <si>
    <t>02IRA1510</t>
  </si>
  <si>
    <t>05IRA1510</t>
  </si>
  <si>
    <t>25IRA1510</t>
  </si>
  <si>
    <t>08URR1510</t>
  </si>
  <si>
    <t>30URR1510</t>
  </si>
  <si>
    <t>31URR1510</t>
  </si>
  <si>
    <t>02AZA1510</t>
  </si>
  <si>
    <t>04AZA1510</t>
  </si>
  <si>
    <t>05AZA1510</t>
  </si>
  <si>
    <t>07AZA1510</t>
  </si>
  <si>
    <t>08AZA1510</t>
  </si>
  <si>
    <t>19AZA1510</t>
  </si>
  <si>
    <t>20AZA1510</t>
  </si>
  <si>
    <t>21AZA1510</t>
  </si>
  <si>
    <t>02ABE1510</t>
  </si>
  <si>
    <t>07ABE1510</t>
  </si>
  <si>
    <t>10ABE1510</t>
  </si>
  <si>
    <t>16ABE1510</t>
  </si>
  <si>
    <t>Nota que estos</t>
  </si>
  <si>
    <t>fueron cornados</t>
  </si>
  <si>
    <t>Orotara Tarjak 1510</t>
  </si>
  <si>
    <t>Urrezko Erreal Kopurua</t>
  </si>
  <si>
    <t>Biloizko Tarja Kopurua</t>
  </si>
  <si>
    <t>Orotara Tarjak 1511</t>
  </si>
  <si>
    <t>Orotara Tarjak 1512</t>
  </si>
  <si>
    <t>12MAR1510</t>
  </si>
  <si>
    <t>14MAR1510</t>
  </si>
  <si>
    <t>Orotara Kornado Erdiak 1510</t>
  </si>
  <si>
    <t>23URR1510</t>
  </si>
  <si>
    <t>28URR1510</t>
  </si>
  <si>
    <t>24ABE1510</t>
  </si>
  <si>
    <t>Orotara Kornadoak 1510</t>
  </si>
  <si>
    <t>Biloizko Kornado Kopurua</t>
  </si>
  <si>
    <t>Biloizko Negrete Kopurua</t>
  </si>
  <si>
    <t>03URT1511</t>
  </si>
  <si>
    <t>07URT1511</t>
  </si>
  <si>
    <t>10URT1511</t>
  </si>
  <si>
    <t>23URT1511</t>
  </si>
  <si>
    <t>31URT1511</t>
  </si>
  <si>
    <t>01OTS1511</t>
  </si>
  <si>
    <t>15URT1511</t>
  </si>
  <si>
    <t>15OTS1511</t>
  </si>
  <si>
    <t>16URT1511</t>
  </si>
  <si>
    <t>28URT1511</t>
  </si>
  <si>
    <t>07OTS1511</t>
  </si>
  <si>
    <t>28OTS1511</t>
  </si>
  <si>
    <t>R22 total</t>
  </si>
  <si>
    <t>08OTS1511</t>
  </si>
  <si>
    <t>20OTS1511</t>
  </si>
  <si>
    <t>21OTS1511</t>
  </si>
  <si>
    <t>14OTS1511</t>
  </si>
  <si>
    <t>01MAR1511</t>
  </si>
  <si>
    <t>05MAR1511</t>
  </si>
  <si>
    <t>05MAR1512</t>
  </si>
  <si>
    <t>06MAR1511</t>
  </si>
  <si>
    <t>13MAR1511</t>
  </si>
  <si>
    <t>17MAR1511</t>
  </si>
  <si>
    <t>28MAR1511</t>
  </si>
  <si>
    <t>14MAR1511</t>
  </si>
  <si>
    <t>27MAR1511</t>
  </si>
  <si>
    <t>Destas se rompieron 117</t>
  </si>
  <si>
    <t>17MAR1512</t>
  </si>
  <si>
    <t>18MAR1511</t>
  </si>
  <si>
    <t>19MAR1511</t>
  </si>
  <si>
    <t>R144 (Feb+Mar)</t>
  </si>
  <si>
    <t>01API1511</t>
  </si>
  <si>
    <t>04API1511</t>
  </si>
  <si>
    <t>06APi1511</t>
  </si>
  <si>
    <t>07API1511</t>
  </si>
  <si>
    <t>08API1511</t>
  </si>
  <si>
    <t>10API1511</t>
  </si>
  <si>
    <t>14API1511</t>
  </si>
  <si>
    <t>15API1511</t>
  </si>
  <si>
    <t>16API1511</t>
  </si>
  <si>
    <t>17API1511</t>
  </si>
  <si>
    <t>R23</t>
  </si>
  <si>
    <t>19API1511</t>
  </si>
  <si>
    <t>24API1511</t>
  </si>
  <si>
    <t>26API1511</t>
  </si>
  <si>
    <t>28API1511</t>
  </si>
  <si>
    <r>
      <t xml:space="preserve">R4 </t>
    </r>
    <r>
      <rPr>
        <b/>
        <sz val="11"/>
        <color theme="1"/>
        <rFont val="Calibri"/>
        <family val="2"/>
        <scheme val="minor"/>
      </rPr>
      <t>R69</t>
    </r>
  </si>
  <si>
    <t>22MAI1511</t>
  </si>
  <si>
    <t>R10 Pa el rey ntro senyor</t>
  </si>
  <si>
    <t>02EKA1511</t>
  </si>
  <si>
    <t>03EKA1511</t>
  </si>
  <si>
    <t>05EKA1511</t>
  </si>
  <si>
    <t>06EKA1511</t>
  </si>
  <si>
    <t>07EKA1511</t>
  </si>
  <si>
    <t>13EKA1511</t>
  </si>
  <si>
    <t>14EKA1511</t>
  </si>
  <si>
    <t>14EKA1512</t>
  </si>
  <si>
    <t>18EKA1511</t>
  </si>
  <si>
    <t>23EKA1511</t>
  </si>
  <si>
    <t>27EKA1511</t>
  </si>
  <si>
    <t>28EKA1511</t>
  </si>
  <si>
    <t>1 gehiago</t>
  </si>
  <si>
    <t>R232</t>
  </si>
  <si>
    <t>R258</t>
  </si>
  <si>
    <t>02UZT1511</t>
  </si>
  <si>
    <t>03UZT1511</t>
  </si>
  <si>
    <t>04UZT1511</t>
  </si>
  <si>
    <t>08UZT1511</t>
  </si>
  <si>
    <t>09UZT1511</t>
  </si>
  <si>
    <t>14UZT1511</t>
  </si>
  <si>
    <t>26UZT1511</t>
  </si>
  <si>
    <t>28UZT1511</t>
  </si>
  <si>
    <t>04ABU1511</t>
  </si>
  <si>
    <t>05ABU1511</t>
  </si>
  <si>
    <t>07ABU1511</t>
  </si>
  <si>
    <t>11ABU1511</t>
  </si>
  <si>
    <t>12ABU1511</t>
  </si>
  <si>
    <t>04IRA1511</t>
  </si>
  <si>
    <t>05IRA1511</t>
  </si>
  <si>
    <t>17IRA1511</t>
  </si>
  <si>
    <t>18IRA1511</t>
  </si>
  <si>
    <t>27IRA1511</t>
  </si>
  <si>
    <t>R7 Tome Santillo</t>
  </si>
  <si>
    <t>06URR1511</t>
  </si>
  <si>
    <t>08URR1511</t>
  </si>
  <si>
    <t>10URR1511</t>
  </si>
  <si>
    <t>16URR1511</t>
  </si>
  <si>
    <t>17URR1511</t>
  </si>
  <si>
    <t>R1 Tome Santillo</t>
  </si>
  <si>
    <t>R2 Tome Santillo</t>
  </si>
  <si>
    <t>22URR1511</t>
  </si>
  <si>
    <t>23URR1511</t>
  </si>
  <si>
    <t>25URR1511</t>
  </si>
  <si>
    <t>30URR1511</t>
  </si>
  <si>
    <t>31URR1511</t>
  </si>
  <si>
    <r>
      <t xml:space="preserve">R4 </t>
    </r>
    <r>
      <rPr>
        <b/>
        <sz val="11"/>
        <color theme="1"/>
        <rFont val="Calibri"/>
        <family val="2"/>
        <scheme val="minor"/>
      </rPr>
      <t>R48</t>
    </r>
  </si>
  <si>
    <t>15AZA1511</t>
  </si>
  <si>
    <t>17AZA1511</t>
  </si>
  <si>
    <t>20AZA1511</t>
  </si>
  <si>
    <t>22AZA1511</t>
  </si>
  <si>
    <t>26AZA1511</t>
  </si>
  <si>
    <t>27AZA1511</t>
  </si>
  <si>
    <r>
      <t xml:space="preserve">R2  </t>
    </r>
    <r>
      <rPr>
        <b/>
        <sz val="11"/>
        <color theme="1"/>
        <rFont val="Calibri"/>
        <family val="2"/>
        <scheme val="minor"/>
      </rPr>
      <t xml:space="preserve"> R27</t>
    </r>
  </si>
  <si>
    <t>20ABE1511</t>
  </si>
  <si>
    <t>22ABE1511</t>
  </si>
  <si>
    <t>23ABE1511</t>
  </si>
  <si>
    <t>24ABE1511</t>
  </si>
  <si>
    <t>30ABE1511</t>
  </si>
  <si>
    <r>
      <t xml:space="preserve">R3   </t>
    </r>
    <r>
      <rPr>
        <b/>
        <sz val="11"/>
        <color theme="1"/>
        <rFont val="Calibri"/>
        <family val="2"/>
        <scheme val="minor"/>
      </rPr>
      <t xml:space="preserve">  R15</t>
    </r>
  </si>
  <si>
    <t>Orotara 1511</t>
  </si>
  <si>
    <t>1511 (Lanketa Markoak)</t>
  </si>
  <si>
    <t>1511(Aleak)</t>
  </si>
  <si>
    <t>1511(Benetako Zillar Markoak)</t>
  </si>
  <si>
    <t>1511(Entregatutako markoak)</t>
  </si>
  <si>
    <t>13OTS1511</t>
  </si>
  <si>
    <t>17OTS1511</t>
  </si>
  <si>
    <t>18OTS1511</t>
  </si>
  <si>
    <t>03API1511</t>
  </si>
  <si>
    <t>05API1511</t>
  </si>
  <si>
    <t>09API1511</t>
  </si>
  <si>
    <t>11API1511</t>
  </si>
  <si>
    <t>12API1511</t>
  </si>
  <si>
    <t>04EKA1511</t>
  </si>
  <si>
    <t>20EKA1511</t>
  </si>
  <si>
    <t>21EKA1511</t>
  </si>
  <si>
    <t>01UZT1511</t>
  </si>
  <si>
    <t>06UZT1511</t>
  </si>
  <si>
    <t>07UZT1511</t>
  </si>
  <si>
    <t>19URR1511</t>
  </si>
  <si>
    <t>21URR1511</t>
  </si>
  <si>
    <t>24URR1511</t>
  </si>
  <si>
    <t>27URR1511</t>
  </si>
  <si>
    <t>29URR1511</t>
  </si>
  <si>
    <t>04AZA1511</t>
  </si>
  <si>
    <t>05AZA1511</t>
  </si>
  <si>
    <t>06AZA1511</t>
  </si>
  <si>
    <t>07AZA1511</t>
  </si>
  <si>
    <t>08AZA1511</t>
  </si>
  <si>
    <t>14AZA1511</t>
  </si>
  <si>
    <t>18AZA1511</t>
  </si>
  <si>
    <t>19AZA1511</t>
  </si>
  <si>
    <t>21AZA1511</t>
  </si>
  <si>
    <t>24AZA1511</t>
  </si>
  <si>
    <t>02URR1511</t>
  </si>
  <si>
    <t>03URR1511</t>
  </si>
  <si>
    <t>04URR1511</t>
  </si>
  <si>
    <t>09URR1511</t>
  </si>
  <si>
    <t>11URR1511</t>
  </si>
  <si>
    <t>13URR1511</t>
  </si>
  <si>
    <t>Orotara Kornadoak 1511</t>
  </si>
  <si>
    <t>Orotara Kornado Erdiak 1511</t>
  </si>
  <si>
    <t>03URT1512</t>
  </si>
  <si>
    <t>05URT1512</t>
  </si>
  <si>
    <t>08URT1512</t>
  </si>
  <si>
    <t>09URT1512</t>
  </si>
  <si>
    <t>15URT1512</t>
  </si>
  <si>
    <t>16URT1512</t>
  </si>
  <si>
    <t>21URT1512</t>
  </si>
  <si>
    <t>26URT1512</t>
  </si>
  <si>
    <t>29URT1512</t>
  </si>
  <si>
    <t>31URT1512</t>
  </si>
  <si>
    <r>
      <t xml:space="preserve">R3       </t>
    </r>
    <r>
      <rPr>
        <b/>
        <sz val="11"/>
        <color theme="1"/>
        <rFont val="Calibri"/>
        <family val="2"/>
        <scheme val="minor"/>
      </rPr>
      <t xml:space="preserve">  R132</t>
    </r>
  </si>
  <si>
    <t>R108 Rompidos por estardos destos</t>
  </si>
  <si>
    <t>04OTS1512</t>
  </si>
  <si>
    <t>05OTS1512</t>
  </si>
  <si>
    <t>07OTS1512</t>
  </si>
  <si>
    <t>16OTS1512</t>
  </si>
  <si>
    <t>xxOTS1512</t>
  </si>
  <si>
    <t>21OTS1512</t>
  </si>
  <si>
    <t>26OTS1512</t>
  </si>
  <si>
    <t>01MAR1512</t>
  </si>
  <si>
    <t>04MAR1512</t>
  </si>
  <si>
    <t>09MAR1512</t>
  </si>
  <si>
    <t>10MAR1512</t>
  </si>
  <si>
    <t>19MAR1512</t>
  </si>
  <si>
    <t>25MAR1512</t>
  </si>
  <si>
    <t>27MAR1512</t>
  </si>
  <si>
    <t>30MAR1512</t>
  </si>
  <si>
    <t>R35</t>
  </si>
  <si>
    <t>01API1512</t>
  </si>
  <si>
    <t>05API1512</t>
  </si>
  <si>
    <t>06API1512</t>
  </si>
  <si>
    <t>08API1512</t>
  </si>
  <si>
    <t>10API1512</t>
  </si>
  <si>
    <t>16API1512</t>
  </si>
  <si>
    <t>17API1512</t>
  </si>
  <si>
    <t>24API1512</t>
  </si>
  <si>
    <t>26API1512</t>
  </si>
  <si>
    <t>27API1512</t>
  </si>
  <si>
    <t>28API1512</t>
  </si>
  <si>
    <t>29API1512</t>
  </si>
  <si>
    <t>30API1512</t>
  </si>
  <si>
    <t>04MAI1512</t>
  </si>
  <si>
    <t>07MAI1512</t>
  </si>
  <si>
    <t>08MAI1512</t>
  </si>
  <si>
    <t>15MAI1512</t>
  </si>
  <si>
    <t>28MAI1512</t>
  </si>
  <si>
    <t>16UZT1512</t>
  </si>
  <si>
    <t>17UZT1512</t>
  </si>
  <si>
    <t>28UZT1512</t>
  </si>
  <si>
    <t>29UZT1512</t>
  </si>
  <si>
    <t>07ABU1512</t>
  </si>
  <si>
    <t>11ABU1512</t>
  </si>
  <si>
    <t>12ABU1512</t>
  </si>
  <si>
    <t>13ABU1512</t>
  </si>
  <si>
    <t>14ABU1512</t>
  </si>
  <si>
    <t>17ABU1512</t>
  </si>
  <si>
    <t>18ABU1512</t>
  </si>
  <si>
    <t>19ABU1512</t>
  </si>
  <si>
    <t>20ABU1512</t>
  </si>
  <si>
    <t>Orotara 1512</t>
  </si>
  <si>
    <t>Lanketa Urre Ontzak</t>
  </si>
  <si>
    <t>1512 (Lanketa Markoak)</t>
  </si>
  <si>
    <t>1512(Aleak)</t>
  </si>
  <si>
    <t>1512(Benetako Zillar Markoak)</t>
  </si>
  <si>
    <t>1512(Entregatutako markoak)</t>
  </si>
  <si>
    <t>07URT1512</t>
  </si>
  <si>
    <t>10URT1512</t>
  </si>
  <si>
    <t>14URT1512</t>
  </si>
  <si>
    <t>19URT1512</t>
  </si>
  <si>
    <t>23URT1512</t>
  </si>
  <si>
    <t>30URT1512</t>
  </si>
  <si>
    <t>06OTS1512</t>
  </si>
  <si>
    <t>09OTS1512</t>
  </si>
  <si>
    <t>10OTS1512</t>
  </si>
  <si>
    <t>11OTS1512</t>
  </si>
  <si>
    <t>12OTS1512</t>
  </si>
  <si>
    <t>13OTS1512</t>
  </si>
  <si>
    <t>14OTS1512</t>
  </si>
  <si>
    <t>17OTS1512</t>
  </si>
  <si>
    <t>18OTS1512</t>
  </si>
  <si>
    <t>19OTS1512</t>
  </si>
  <si>
    <t>20OTS1512</t>
  </si>
  <si>
    <t>11MAR1512</t>
  </si>
  <si>
    <t>12MAR1512</t>
  </si>
  <si>
    <t>14MAR1512</t>
  </si>
  <si>
    <t>13MAR1512</t>
  </si>
  <si>
    <t>15MAR1512</t>
  </si>
  <si>
    <t>16MAR1512</t>
  </si>
  <si>
    <t>18MAR1512</t>
  </si>
  <si>
    <t>20MAR1512</t>
  </si>
  <si>
    <t>22MAR1512</t>
  </si>
  <si>
    <t>23MAR1512</t>
  </si>
  <si>
    <t>24MAR1512</t>
  </si>
  <si>
    <t>26MAR1512</t>
  </si>
  <si>
    <t>29MAR1512</t>
  </si>
  <si>
    <t>31MAR1512</t>
  </si>
  <si>
    <t>03API1512</t>
  </si>
  <si>
    <t>07API1512</t>
  </si>
  <si>
    <t>09API1512</t>
  </si>
  <si>
    <t>05MAI1512</t>
  </si>
  <si>
    <t>06MAI1512</t>
  </si>
  <si>
    <t>10MAI1512</t>
  </si>
  <si>
    <t>11MAI1512</t>
  </si>
  <si>
    <t>12MAI1512</t>
  </si>
  <si>
    <t>13MAI1512</t>
  </si>
  <si>
    <t>14MAI1512</t>
  </si>
  <si>
    <t>03ABU1512</t>
  </si>
  <si>
    <t>04ABU1512</t>
  </si>
  <si>
    <t>05ABU1512</t>
  </si>
  <si>
    <t>02MAR1512</t>
  </si>
  <si>
    <t>03MAR1512</t>
  </si>
  <si>
    <t>Orotara Kornadoak 1512</t>
  </si>
  <si>
    <t>06MAR1512</t>
  </si>
  <si>
    <t>08MAR1512</t>
  </si>
  <si>
    <t>Orotara Kornado Erdiak 1512</t>
  </si>
  <si>
    <t>(172) Rompieronse 16 piezas</t>
  </si>
  <si>
    <t>Rondieronse la dchas piezas por no cumplir la ley 100</t>
  </si>
  <si>
    <t>Estos fueron Rompidos por no andar a la ley 126</t>
  </si>
  <si>
    <t>162 Doze se fundieron</t>
  </si>
  <si>
    <t>Urrezko Dukat Zaharrak 1482-1486</t>
  </si>
  <si>
    <t>Urrezko Errealak 1495-1512</t>
  </si>
  <si>
    <t>53.33 Gros</t>
  </si>
  <si>
    <t>22.25 kilate -927 Milesima</t>
  </si>
  <si>
    <t>0.25 Kilate, 917 Milesima Erremedioarekin</t>
  </si>
  <si>
    <t>4 Gros - 48 Kornado</t>
  </si>
  <si>
    <t>2 Gros - 24 Kornado</t>
  </si>
  <si>
    <t>11 Diru 2 grano - 924 milesima</t>
  </si>
  <si>
    <t>2,55gr</t>
  </si>
  <si>
    <t>1,275gr</t>
  </si>
  <si>
    <t>2 grano, 917 Milesima Erremedioarekin</t>
  </si>
  <si>
    <t>Urrezko Erreal Erdiak 1495-1506</t>
  </si>
  <si>
    <t>Urrezko Erreal Laurdenak 1495-1506</t>
  </si>
  <si>
    <t>26.665 Gros</t>
  </si>
  <si>
    <t>13.3325 Gros</t>
  </si>
  <si>
    <t>1,7gr</t>
  </si>
  <si>
    <t>0,85gr</t>
  </si>
  <si>
    <t>106.66 Gros</t>
  </si>
  <si>
    <t>6,8gr</t>
  </si>
  <si>
    <t>Zilarrezko Erreala 1495-1506</t>
  </si>
  <si>
    <t>Zilarrezko Erreal Erdia 1495-1506</t>
  </si>
  <si>
    <t>Tarja - Sezena 1495-1512</t>
  </si>
  <si>
    <t xml:space="preserve">3 diru 16 grano - 305 Milesima </t>
  </si>
  <si>
    <t>2,44</t>
  </si>
  <si>
    <t>1 Grano, 302 Milesima Erremedioarekin</t>
  </si>
  <si>
    <t>Kornadoa 1487-1512</t>
  </si>
  <si>
    <t>Diru Beltzak - Kornado erdiak 1487-1512</t>
  </si>
  <si>
    <t>Grano bat, 17.36 erremedioarekin</t>
  </si>
  <si>
    <t>Grano bat, 34.72 erremedioarekin</t>
  </si>
  <si>
    <t>1 Grano, 34.72 erremedioarekin</t>
  </si>
  <si>
    <t>1 Grano, 17.36 erremedioarekin</t>
  </si>
  <si>
    <r>
      <t xml:space="preserve">Urrezko Erreal Bikoitzak - </t>
    </r>
    <r>
      <rPr>
        <b/>
        <sz val="11"/>
        <color theme="1"/>
        <rFont val="Calibri"/>
        <family val="2"/>
        <scheme val="minor"/>
      </rPr>
      <t>Ezezagunak</t>
    </r>
  </si>
  <si>
    <t>Zilarrezko Erreal Erdia - Ezezagunak</t>
  </si>
  <si>
    <t>2,44gr</t>
  </si>
  <si>
    <t>16 Kornado - 32 diru - 1,33 Gros</t>
  </si>
  <si>
    <t>ale bat Markoan ??</t>
  </si>
  <si>
    <t>3,5gr</t>
  </si>
  <si>
    <t>23.75 kilate -989 Milesima</t>
  </si>
  <si>
    <t>Pernandoren Urrezko Errealak/Dukatak 1513. urtetik aurrera</t>
  </si>
  <si>
    <t>Pernandoren Urrezko Erreal/Dukat Bikoizak 1513. urtetik aurrera</t>
  </si>
  <si>
    <t>7,0gr</t>
  </si>
  <si>
    <r>
      <t xml:space="preserve">Pernandoren Urrezko Erreal/Dukat Erdiak 1513. urtetik aurrera - </t>
    </r>
    <r>
      <rPr>
        <b/>
        <sz val="11"/>
        <color theme="1"/>
        <rFont val="Calibri"/>
        <family val="2"/>
        <scheme val="minor"/>
      </rPr>
      <t>Ezezagunak</t>
    </r>
  </si>
  <si>
    <t>1,75gr</t>
  </si>
  <si>
    <t>53.33 Gros - 40 Tarja</t>
  </si>
  <si>
    <t>Pernandoren Zilarrezko Erreala 1513. urtetik aurrera</t>
  </si>
  <si>
    <t>11 Diru 4 grano - 930 milesima</t>
  </si>
  <si>
    <t>62.5 Gros - 375 maravedi</t>
  </si>
  <si>
    <t>3 Grano, 333 milesima erremedioarekin</t>
  </si>
  <si>
    <t>Pernandoren Kornadoak 1513. urtetik aurrera</t>
  </si>
  <si>
    <t>7 Grano - 24 Milesima</t>
  </si>
  <si>
    <t>1,01 gr</t>
  </si>
  <si>
    <t>Pernandoren Diru Beltzak 1513. urtetik aurrera</t>
  </si>
  <si>
    <t>3.5 Grano - 12 Milesima</t>
  </si>
  <si>
    <t>2 Diru Beltz - Gaztelako Blanka Bat</t>
  </si>
  <si>
    <t>106.66 Gros - 80 Tarja</t>
  </si>
  <si>
    <t>26.665 Gros - 20 Tarja</t>
  </si>
  <si>
    <t>125 Gros - 750 Maravedi</t>
  </si>
  <si>
    <t>31.25 Gros - 187.5 Maravedi</t>
  </si>
  <si>
    <t>13.3325 Gros . 10 Tarja</t>
  </si>
  <si>
    <t>5 2/3 Gros-68 Kornado - 34 Maravedi</t>
  </si>
  <si>
    <t>2.83 Gros-34 Kornado - 17 Maravedi</t>
  </si>
  <si>
    <t>Pernandoren Zilarrezko Erreal erdia 1513. urtetik aurrera</t>
  </si>
  <si>
    <r>
      <t xml:space="preserve">Pernandoren Zilarrezko Erreal laurdena 1513. urtetik aurrera - </t>
    </r>
    <r>
      <rPr>
        <b/>
        <sz val="11"/>
        <color theme="1"/>
        <rFont val="Calibri"/>
        <family val="2"/>
        <scheme val="minor"/>
      </rPr>
      <t>Ezezaguna</t>
    </r>
  </si>
  <si>
    <t>1.41 Gros-17 Kornado - 8.5 Maravedi</t>
  </si>
  <si>
    <t>Pieza bat Marko batean??</t>
  </si>
  <si>
    <t>Urrezkoak</t>
  </si>
  <si>
    <t>Negreteak</t>
  </si>
  <si>
    <t>Balioa (dirua)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</si>
</sst>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1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/>
    <xf numFmtId="0" fontId="0" fillId="0" borderId="0" xfId="0" applyAlignment="1">
      <alignment horizontal="right" wrapText="1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165" fontId="0" fillId="0" borderId="1" xfId="0" applyNumberFormat="1" applyBorder="1"/>
    <xf numFmtId="0" fontId="3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0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Frantzisko</a:t>
            </a:r>
            <a:r>
              <a:rPr lang="en-US" baseline="0"/>
              <a:t> Febo eta Katalina Erregeen Agintaldietan Landutako Urrezko Txanpon Kopuruaren Garapena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Sheet1!$AO$268:$BT$268</c:f>
              <c:numCache>
                <c:formatCode>General</c:formatCode>
                <c:ptCount val="32"/>
                <c:pt idx="0">
                  <c:v>1481</c:v>
                </c:pt>
                <c:pt idx="1">
                  <c:v>1482</c:v>
                </c:pt>
                <c:pt idx="2">
                  <c:v>1483</c:v>
                </c:pt>
                <c:pt idx="3">
                  <c:v>1484</c:v>
                </c:pt>
                <c:pt idx="4">
                  <c:v>1485</c:v>
                </c:pt>
                <c:pt idx="5">
                  <c:v>1486</c:v>
                </c:pt>
                <c:pt idx="6">
                  <c:v>1487</c:v>
                </c:pt>
                <c:pt idx="7">
                  <c:v>1488</c:v>
                </c:pt>
                <c:pt idx="8">
                  <c:v>1489</c:v>
                </c:pt>
                <c:pt idx="9">
                  <c:v>1490</c:v>
                </c:pt>
                <c:pt idx="10">
                  <c:v>1491</c:v>
                </c:pt>
                <c:pt idx="11">
                  <c:v>1492</c:v>
                </c:pt>
                <c:pt idx="12">
                  <c:v>1493</c:v>
                </c:pt>
                <c:pt idx="13">
                  <c:v>1494</c:v>
                </c:pt>
                <c:pt idx="14">
                  <c:v>1495</c:v>
                </c:pt>
                <c:pt idx="15">
                  <c:v>1496</c:v>
                </c:pt>
                <c:pt idx="16">
                  <c:v>1497</c:v>
                </c:pt>
                <c:pt idx="17">
                  <c:v>1498</c:v>
                </c:pt>
                <c:pt idx="18">
                  <c:v>1499</c:v>
                </c:pt>
                <c:pt idx="19">
                  <c:v>1500</c:v>
                </c:pt>
                <c:pt idx="20">
                  <c:v>1501</c:v>
                </c:pt>
                <c:pt idx="21">
                  <c:v>1502</c:v>
                </c:pt>
                <c:pt idx="22">
                  <c:v>1503</c:v>
                </c:pt>
                <c:pt idx="23">
                  <c:v>1504</c:v>
                </c:pt>
                <c:pt idx="24">
                  <c:v>1505</c:v>
                </c:pt>
                <c:pt idx="25">
                  <c:v>1506</c:v>
                </c:pt>
                <c:pt idx="26">
                  <c:v>1507</c:v>
                </c:pt>
                <c:pt idx="27">
                  <c:v>1508</c:v>
                </c:pt>
                <c:pt idx="28">
                  <c:v>1509</c:v>
                </c:pt>
                <c:pt idx="29">
                  <c:v>1510</c:v>
                </c:pt>
                <c:pt idx="30">
                  <c:v>1511</c:v>
                </c:pt>
                <c:pt idx="31">
                  <c:v>1512</c:v>
                </c:pt>
              </c:numCache>
            </c:numRef>
          </c:cat>
          <c:val>
            <c:numRef>
              <c:f>Sheet1!$AO$269:$BT$269</c:f>
              <c:numCache>
                <c:formatCode>0</c:formatCode>
                <c:ptCount val="32"/>
                <c:pt idx="0" formatCode="General">
                  <c:v>0</c:v>
                </c:pt>
                <c:pt idx="1">
                  <c:v>2246</c:v>
                </c:pt>
                <c:pt idx="2" formatCode="General">
                  <c:v>0</c:v>
                </c:pt>
                <c:pt idx="3" formatCode="General">
                  <c:v>1111</c:v>
                </c:pt>
                <c:pt idx="4" formatCode="General">
                  <c:v>310</c:v>
                </c:pt>
                <c:pt idx="5" formatCode="General">
                  <c:v>1131</c:v>
                </c:pt>
                <c:pt idx="6">
                  <c:v>10964.25</c:v>
                </c:pt>
                <c:pt idx="7">
                  <c:v>16105.351562499996</c:v>
                </c:pt>
                <c:pt idx="8">
                  <c:v>16155.747222222215</c:v>
                </c:pt>
                <c:pt idx="9">
                  <c:v>13020.935625</c:v>
                </c:pt>
                <c:pt idx="10">
                  <c:v>8892.505000000001</c:v>
                </c:pt>
                <c:pt idx="11">
                  <c:v>11955.6390625</c:v>
                </c:pt>
                <c:pt idx="12">
                  <c:v>21369.1484375</c:v>
                </c:pt>
                <c:pt idx="25" formatCode="General">
                  <c:v>3891</c:v>
                </c:pt>
                <c:pt idx="26" formatCode="General">
                  <c:v>5548</c:v>
                </c:pt>
                <c:pt idx="27" formatCode="General">
                  <c:v>9388</c:v>
                </c:pt>
                <c:pt idx="28" formatCode="General">
                  <c:v>17103</c:v>
                </c:pt>
                <c:pt idx="29" formatCode="General">
                  <c:v>23311</c:v>
                </c:pt>
                <c:pt idx="30" formatCode="General">
                  <c:v>30955</c:v>
                </c:pt>
                <c:pt idx="31" formatCode="General">
                  <c:v>15849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44-49CF-87F4-6901C289FCE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50967520"/>
        <c:axId val="1150984800"/>
      </c:lineChart>
      <c:catAx>
        <c:axId val="1150967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Urtea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0984800"/>
        <c:crosses val="autoZero"/>
        <c:auto val="1"/>
        <c:lblAlgn val="ctr"/>
        <c:lblOffset val="100"/>
        <c:noMultiLvlLbl val="0"/>
      </c:catAx>
      <c:valAx>
        <c:axId val="115098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Urtero Landutako Txanpon Kopurua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0967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Frantzisko</a:t>
            </a:r>
            <a:r>
              <a:rPr lang="en-US" baseline="0"/>
              <a:t> Febo eta Katalina Erregeen Agintaldietan Landutako Gros eta Tarja Kopuruaren Garapena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Sheet1!$AO$268:$BT$268</c:f>
              <c:numCache>
                <c:formatCode>General</c:formatCode>
                <c:ptCount val="32"/>
                <c:pt idx="0">
                  <c:v>1481</c:v>
                </c:pt>
                <c:pt idx="1">
                  <c:v>1482</c:v>
                </c:pt>
                <c:pt idx="2">
                  <c:v>1483</c:v>
                </c:pt>
                <c:pt idx="3">
                  <c:v>1484</c:v>
                </c:pt>
                <c:pt idx="4">
                  <c:v>1485</c:v>
                </c:pt>
                <c:pt idx="5">
                  <c:v>1486</c:v>
                </c:pt>
                <c:pt idx="6">
                  <c:v>1487</c:v>
                </c:pt>
                <c:pt idx="7">
                  <c:v>1488</c:v>
                </c:pt>
                <c:pt idx="8">
                  <c:v>1489</c:v>
                </c:pt>
                <c:pt idx="9">
                  <c:v>1490</c:v>
                </c:pt>
                <c:pt idx="10">
                  <c:v>1491</c:v>
                </c:pt>
                <c:pt idx="11">
                  <c:v>1492</c:v>
                </c:pt>
                <c:pt idx="12">
                  <c:v>1493</c:v>
                </c:pt>
                <c:pt idx="13">
                  <c:v>1494</c:v>
                </c:pt>
                <c:pt idx="14">
                  <c:v>1495</c:v>
                </c:pt>
                <c:pt idx="15">
                  <c:v>1496</c:v>
                </c:pt>
                <c:pt idx="16">
                  <c:v>1497</c:v>
                </c:pt>
                <c:pt idx="17">
                  <c:v>1498</c:v>
                </c:pt>
                <c:pt idx="18">
                  <c:v>1499</c:v>
                </c:pt>
                <c:pt idx="19">
                  <c:v>1500</c:v>
                </c:pt>
                <c:pt idx="20">
                  <c:v>1501</c:v>
                </c:pt>
                <c:pt idx="21">
                  <c:v>1502</c:v>
                </c:pt>
                <c:pt idx="22">
                  <c:v>1503</c:v>
                </c:pt>
                <c:pt idx="23">
                  <c:v>1504</c:v>
                </c:pt>
                <c:pt idx="24">
                  <c:v>1505</c:v>
                </c:pt>
                <c:pt idx="25">
                  <c:v>1506</c:v>
                </c:pt>
                <c:pt idx="26">
                  <c:v>1507</c:v>
                </c:pt>
                <c:pt idx="27">
                  <c:v>1508</c:v>
                </c:pt>
                <c:pt idx="28">
                  <c:v>1509</c:v>
                </c:pt>
                <c:pt idx="29">
                  <c:v>1510</c:v>
                </c:pt>
                <c:pt idx="30">
                  <c:v>1511</c:v>
                </c:pt>
                <c:pt idx="31">
                  <c:v>1512</c:v>
                </c:pt>
              </c:numCache>
            </c:numRef>
          </c:cat>
          <c:val>
            <c:numRef>
              <c:f>Sheet1!$AO$270:$BT$270</c:f>
              <c:numCache>
                <c:formatCode>General</c:formatCode>
                <c:ptCount val="32"/>
                <c:pt idx="0">
                  <c:v>4425</c:v>
                </c:pt>
                <c:pt idx="1">
                  <c:v>12136</c:v>
                </c:pt>
                <c:pt idx="2">
                  <c:v>39190</c:v>
                </c:pt>
                <c:pt idx="3">
                  <c:v>2920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25" formatCode="0">
                  <c:v>65350</c:v>
                </c:pt>
                <c:pt idx="26" formatCode="0">
                  <c:v>94050</c:v>
                </c:pt>
                <c:pt idx="27" formatCode="0">
                  <c:v>144650</c:v>
                </c:pt>
                <c:pt idx="28" formatCode="0">
                  <c:v>258140.5</c:v>
                </c:pt>
                <c:pt idx="29" formatCode="0">
                  <c:v>176500</c:v>
                </c:pt>
                <c:pt idx="30" formatCode="0">
                  <c:v>164350</c:v>
                </c:pt>
                <c:pt idx="31" formatCode="0">
                  <c:v>200900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E4-4966-A936-0E3B1D4DB25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19272736"/>
        <c:axId val="719276576"/>
      </c:lineChart>
      <c:catAx>
        <c:axId val="719272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Urtea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276576"/>
        <c:crosses val="autoZero"/>
        <c:auto val="1"/>
        <c:lblAlgn val="ctr"/>
        <c:lblOffset val="100"/>
        <c:noMultiLvlLbl val="0"/>
      </c:catAx>
      <c:valAx>
        <c:axId val="7192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Urtero</a:t>
                </a:r>
                <a:r>
                  <a:rPr lang="en-US" baseline="0"/>
                  <a:t> Landutako Txanpon Kopurua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272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Frantzisko</a:t>
            </a:r>
            <a:r>
              <a:rPr lang="en-US" baseline="0"/>
              <a:t> Febo eta Katalina Erregeen Agintaldietan Landutako Kornado Kopuruaren Garapena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Sheet1!$AO$268:$BT$268</c:f>
              <c:numCache>
                <c:formatCode>General</c:formatCode>
                <c:ptCount val="32"/>
                <c:pt idx="0">
                  <c:v>1481</c:v>
                </c:pt>
                <c:pt idx="1">
                  <c:v>1482</c:v>
                </c:pt>
                <c:pt idx="2">
                  <c:v>1483</c:v>
                </c:pt>
                <c:pt idx="3">
                  <c:v>1484</c:v>
                </c:pt>
                <c:pt idx="4">
                  <c:v>1485</c:v>
                </c:pt>
                <c:pt idx="5">
                  <c:v>1486</c:v>
                </c:pt>
                <c:pt idx="6">
                  <c:v>1487</c:v>
                </c:pt>
                <c:pt idx="7">
                  <c:v>1488</c:v>
                </c:pt>
                <c:pt idx="8">
                  <c:v>1489</c:v>
                </c:pt>
                <c:pt idx="9">
                  <c:v>1490</c:v>
                </c:pt>
                <c:pt idx="10">
                  <c:v>1491</c:v>
                </c:pt>
                <c:pt idx="11">
                  <c:v>1492</c:v>
                </c:pt>
                <c:pt idx="12">
                  <c:v>1493</c:v>
                </c:pt>
                <c:pt idx="13">
                  <c:v>1494</c:v>
                </c:pt>
                <c:pt idx="14">
                  <c:v>1495</c:v>
                </c:pt>
                <c:pt idx="15">
                  <c:v>1496</c:v>
                </c:pt>
                <c:pt idx="16">
                  <c:v>1497</c:v>
                </c:pt>
                <c:pt idx="17">
                  <c:v>1498</c:v>
                </c:pt>
                <c:pt idx="18">
                  <c:v>1499</c:v>
                </c:pt>
                <c:pt idx="19">
                  <c:v>1500</c:v>
                </c:pt>
                <c:pt idx="20">
                  <c:v>1501</c:v>
                </c:pt>
                <c:pt idx="21">
                  <c:v>1502</c:v>
                </c:pt>
                <c:pt idx="22">
                  <c:v>1503</c:v>
                </c:pt>
                <c:pt idx="23">
                  <c:v>1504</c:v>
                </c:pt>
                <c:pt idx="24">
                  <c:v>1505</c:v>
                </c:pt>
                <c:pt idx="25">
                  <c:v>1506</c:v>
                </c:pt>
                <c:pt idx="26">
                  <c:v>1507</c:v>
                </c:pt>
                <c:pt idx="27">
                  <c:v>1508</c:v>
                </c:pt>
                <c:pt idx="28">
                  <c:v>1509</c:v>
                </c:pt>
                <c:pt idx="29">
                  <c:v>1510</c:v>
                </c:pt>
                <c:pt idx="30">
                  <c:v>1511</c:v>
                </c:pt>
                <c:pt idx="31">
                  <c:v>1512</c:v>
                </c:pt>
              </c:numCache>
            </c:numRef>
          </c:cat>
          <c:val>
            <c:numRef>
              <c:f>Sheet1!$AO$271:$BT$271</c:f>
              <c:numCache>
                <c:formatCode>General</c:formatCode>
                <c:ptCount val="32"/>
                <c:pt idx="0">
                  <c:v>0</c:v>
                </c:pt>
                <c:pt idx="1">
                  <c:v>8160</c:v>
                </c:pt>
                <c:pt idx="2">
                  <c:v>71720</c:v>
                </c:pt>
                <c:pt idx="3">
                  <c:v>69370</c:v>
                </c:pt>
                <c:pt idx="4">
                  <c:v>38488</c:v>
                </c:pt>
                <c:pt idx="5">
                  <c:v>0</c:v>
                </c:pt>
                <c:pt idx="6" formatCode="0">
                  <c:v>291563</c:v>
                </c:pt>
                <c:pt idx="7" formatCode="0">
                  <c:v>292693</c:v>
                </c:pt>
                <c:pt idx="8" formatCode="0">
                  <c:v>404430</c:v>
                </c:pt>
                <c:pt idx="9" formatCode="0">
                  <c:v>356287</c:v>
                </c:pt>
                <c:pt idx="10" formatCode="0">
                  <c:v>643356.5</c:v>
                </c:pt>
                <c:pt idx="11" formatCode="0">
                  <c:v>776258</c:v>
                </c:pt>
                <c:pt idx="12" formatCode="0">
                  <c:v>684592</c:v>
                </c:pt>
                <c:pt idx="25" formatCode="0">
                  <c:v>278800</c:v>
                </c:pt>
                <c:pt idx="26" formatCode="0">
                  <c:v>0</c:v>
                </c:pt>
                <c:pt idx="27" formatCode="0">
                  <c:v>115056</c:v>
                </c:pt>
                <c:pt idx="28" formatCode="0">
                  <c:v>107984</c:v>
                </c:pt>
                <c:pt idx="29" formatCode="0">
                  <c:v>70856</c:v>
                </c:pt>
                <c:pt idx="30" formatCode="0">
                  <c:v>53992</c:v>
                </c:pt>
                <c:pt idx="31" formatCode="0">
                  <c:v>43928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F-4D7B-9BF5-EF954AD7B25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19283776"/>
        <c:axId val="719286656"/>
      </c:lineChart>
      <c:catAx>
        <c:axId val="719283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Urtea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286656"/>
        <c:crosses val="autoZero"/>
        <c:auto val="1"/>
        <c:lblAlgn val="ctr"/>
        <c:lblOffset val="100"/>
        <c:noMultiLvlLbl val="0"/>
      </c:catAx>
      <c:valAx>
        <c:axId val="71928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Urtero</a:t>
                </a:r>
                <a:r>
                  <a:rPr lang="en-US" baseline="0"/>
                  <a:t> Landutako Txanpon Kopurua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283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Frantzisko Febo eta Katalina Erregeen Agintaldietan Landutako Kornado Erdi (Negrete) Kopuruaren Garapena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Sheet1!$AO$268:$BT$268</c:f>
              <c:numCache>
                <c:formatCode>General</c:formatCode>
                <c:ptCount val="32"/>
                <c:pt idx="0">
                  <c:v>1481</c:v>
                </c:pt>
                <c:pt idx="1">
                  <c:v>1482</c:v>
                </c:pt>
                <c:pt idx="2">
                  <c:v>1483</c:v>
                </c:pt>
                <c:pt idx="3">
                  <c:v>1484</c:v>
                </c:pt>
                <c:pt idx="4">
                  <c:v>1485</c:v>
                </c:pt>
                <c:pt idx="5">
                  <c:v>1486</c:v>
                </c:pt>
                <c:pt idx="6">
                  <c:v>1487</c:v>
                </c:pt>
                <c:pt idx="7">
                  <c:v>1488</c:v>
                </c:pt>
                <c:pt idx="8">
                  <c:v>1489</c:v>
                </c:pt>
                <c:pt idx="9">
                  <c:v>1490</c:v>
                </c:pt>
                <c:pt idx="10">
                  <c:v>1491</c:v>
                </c:pt>
                <c:pt idx="11">
                  <c:v>1492</c:v>
                </c:pt>
                <c:pt idx="12">
                  <c:v>1493</c:v>
                </c:pt>
                <c:pt idx="13">
                  <c:v>1494</c:v>
                </c:pt>
                <c:pt idx="14">
                  <c:v>1495</c:v>
                </c:pt>
                <c:pt idx="15">
                  <c:v>1496</c:v>
                </c:pt>
                <c:pt idx="16">
                  <c:v>1497</c:v>
                </c:pt>
                <c:pt idx="17">
                  <c:v>1498</c:v>
                </c:pt>
                <c:pt idx="18">
                  <c:v>1499</c:v>
                </c:pt>
                <c:pt idx="19">
                  <c:v>1500</c:v>
                </c:pt>
                <c:pt idx="20">
                  <c:v>1501</c:v>
                </c:pt>
                <c:pt idx="21">
                  <c:v>1502</c:v>
                </c:pt>
                <c:pt idx="22">
                  <c:v>1503</c:v>
                </c:pt>
                <c:pt idx="23">
                  <c:v>1504</c:v>
                </c:pt>
                <c:pt idx="24">
                  <c:v>1505</c:v>
                </c:pt>
                <c:pt idx="25">
                  <c:v>1506</c:v>
                </c:pt>
                <c:pt idx="26">
                  <c:v>1507</c:v>
                </c:pt>
                <c:pt idx="27">
                  <c:v>1508</c:v>
                </c:pt>
                <c:pt idx="28">
                  <c:v>1509</c:v>
                </c:pt>
                <c:pt idx="29">
                  <c:v>1510</c:v>
                </c:pt>
                <c:pt idx="30">
                  <c:v>1511</c:v>
                </c:pt>
                <c:pt idx="31">
                  <c:v>1512</c:v>
                </c:pt>
              </c:numCache>
            </c:numRef>
          </c:cat>
          <c:val>
            <c:numRef>
              <c:f>Sheet1!$AO$272:$BT$272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38432</c:v>
                </c:pt>
                <c:pt idx="3">
                  <c:v>38364</c:v>
                </c:pt>
                <c:pt idx="4">
                  <c:v>26400</c:v>
                </c:pt>
                <c:pt idx="5">
                  <c:v>0</c:v>
                </c:pt>
                <c:pt idx="6">
                  <c:v>17802</c:v>
                </c:pt>
                <c:pt idx="7">
                  <c:v>45540</c:v>
                </c:pt>
                <c:pt idx="8">
                  <c:v>17072</c:v>
                </c:pt>
                <c:pt idx="9">
                  <c:v>16826</c:v>
                </c:pt>
                <c:pt idx="10">
                  <c:v>60156</c:v>
                </c:pt>
                <c:pt idx="11">
                  <c:v>39008</c:v>
                </c:pt>
                <c:pt idx="12">
                  <c:v>74336</c:v>
                </c:pt>
                <c:pt idx="25" formatCode="0">
                  <c:v>35696</c:v>
                </c:pt>
                <c:pt idx="26" formatCode="0">
                  <c:v>0</c:v>
                </c:pt>
                <c:pt idx="27" formatCode="0">
                  <c:v>48944</c:v>
                </c:pt>
                <c:pt idx="28" formatCode="0">
                  <c:v>9568</c:v>
                </c:pt>
                <c:pt idx="29" formatCode="0">
                  <c:v>72496</c:v>
                </c:pt>
                <c:pt idx="30" formatCode="0">
                  <c:v>0</c:v>
                </c:pt>
                <c:pt idx="31" formatCode="0">
                  <c:v>31648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A-41D8-9A17-2FD156EC4C7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03595744"/>
        <c:axId val="1403594784"/>
      </c:lineChart>
      <c:catAx>
        <c:axId val="1403595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Urtea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3594784"/>
        <c:crosses val="autoZero"/>
        <c:auto val="1"/>
        <c:lblAlgn val="ctr"/>
        <c:lblOffset val="100"/>
        <c:noMultiLvlLbl val="0"/>
      </c:catAx>
      <c:valAx>
        <c:axId val="140359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Urtero</a:t>
                </a:r>
                <a:r>
                  <a:rPr lang="en-US" baseline="0"/>
                  <a:t> Landutko Txanpon Kopurua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3595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Frantzisko Febo eta Katalina Erregeen Agintaldietan Landutako Txanpon Kopuruaren Garapena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Urrezkoak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Sheet1!$AO$268:$BT$268</c:f>
              <c:numCache>
                <c:formatCode>General</c:formatCode>
                <c:ptCount val="32"/>
                <c:pt idx="0">
                  <c:v>1481</c:v>
                </c:pt>
                <c:pt idx="1">
                  <c:v>1482</c:v>
                </c:pt>
                <c:pt idx="2">
                  <c:v>1483</c:v>
                </c:pt>
                <c:pt idx="3">
                  <c:v>1484</c:v>
                </c:pt>
                <c:pt idx="4">
                  <c:v>1485</c:v>
                </c:pt>
                <c:pt idx="5">
                  <c:v>1486</c:v>
                </c:pt>
                <c:pt idx="6">
                  <c:v>1487</c:v>
                </c:pt>
                <c:pt idx="7">
                  <c:v>1488</c:v>
                </c:pt>
                <c:pt idx="8">
                  <c:v>1489</c:v>
                </c:pt>
                <c:pt idx="9">
                  <c:v>1490</c:v>
                </c:pt>
                <c:pt idx="10">
                  <c:v>1491</c:v>
                </c:pt>
                <c:pt idx="11">
                  <c:v>1492</c:v>
                </c:pt>
                <c:pt idx="12">
                  <c:v>1493</c:v>
                </c:pt>
                <c:pt idx="13">
                  <c:v>1494</c:v>
                </c:pt>
                <c:pt idx="14">
                  <c:v>1495</c:v>
                </c:pt>
                <c:pt idx="15">
                  <c:v>1496</c:v>
                </c:pt>
                <c:pt idx="16">
                  <c:v>1497</c:v>
                </c:pt>
                <c:pt idx="17">
                  <c:v>1498</c:v>
                </c:pt>
                <c:pt idx="18">
                  <c:v>1499</c:v>
                </c:pt>
                <c:pt idx="19">
                  <c:v>1500</c:v>
                </c:pt>
                <c:pt idx="20">
                  <c:v>1501</c:v>
                </c:pt>
                <c:pt idx="21">
                  <c:v>1502</c:v>
                </c:pt>
                <c:pt idx="22">
                  <c:v>1503</c:v>
                </c:pt>
                <c:pt idx="23">
                  <c:v>1504</c:v>
                </c:pt>
                <c:pt idx="24">
                  <c:v>1505</c:v>
                </c:pt>
                <c:pt idx="25">
                  <c:v>1506</c:v>
                </c:pt>
                <c:pt idx="26">
                  <c:v>1507</c:v>
                </c:pt>
                <c:pt idx="27">
                  <c:v>1508</c:v>
                </c:pt>
                <c:pt idx="28">
                  <c:v>1509</c:v>
                </c:pt>
                <c:pt idx="29">
                  <c:v>1510</c:v>
                </c:pt>
                <c:pt idx="30">
                  <c:v>1511</c:v>
                </c:pt>
                <c:pt idx="31">
                  <c:v>1512</c:v>
                </c:pt>
              </c:numCache>
            </c:numRef>
          </c:cat>
          <c:val>
            <c:numRef>
              <c:f>Sheet1!$AO$269:$BT$269</c:f>
              <c:numCache>
                <c:formatCode>0</c:formatCode>
                <c:ptCount val="32"/>
                <c:pt idx="0" formatCode="General">
                  <c:v>0</c:v>
                </c:pt>
                <c:pt idx="1">
                  <c:v>2246</c:v>
                </c:pt>
                <c:pt idx="2" formatCode="General">
                  <c:v>0</c:v>
                </c:pt>
                <c:pt idx="3" formatCode="General">
                  <c:v>1111</c:v>
                </c:pt>
                <c:pt idx="4" formatCode="General">
                  <c:v>310</c:v>
                </c:pt>
                <c:pt idx="5" formatCode="General">
                  <c:v>1131</c:v>
                </c:pt>
                <c:pt idx="6">
                  <c:v>10964.25</c:v>
                </c:pt>
                <c:pt idx="7">
                  <c:v>16105.351562499996</c:v>
                </c:pt>
                <c:pt idx="8">
                  <c:v>16155.747222222215</c:v>
                </c:pt>
                <c:pt idx="9">
                  <c:v>13020.935625</c:v>
                </c:pt>
                <c:pt idx="10">
                  <c:v>8892.505000000001</c:v>
                </c:pt>
                <c:pt idx="11">
                  <c:v>11955.6390625</c:v>
                </c:pt>
                <c:pt idx="12">
                  <c:v>21369.1484375</c:v>
                </c:pt>
                <c:pt idx="25" formatCode="General">
                  <c:v>3891</c:v>
                </c:pt>
                <c:pt idx="26" formatCode="General">
                  <c:v>5548</c:v>
                </c:pt>
                <c:pt idx="27" formatCode="General">
                  <c:v>9388</c:v>
                </c:pt>
                <c:pt idx="28" formatCode="General">
                  <c:v>17103</c:v>
                </c:pt>
                <c:pt idx="29" formatCode="General">
                  <c:v>23311</c:v>
                </c:pt>
                <c:pt idx="30" formatCode="General">
                  <c:v>30955</c:v>
                </c:pt>
                <c:pt idx="31" formatCode="General">
                  <c:v>15849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A7-43AA-97F7-5C688DDBC182}"/>
            </c:ext>
          </c:extLst>
        </c:ser>
        <c:ser>
          <c:idx val="1"/>
          <c:order val="1"/>
          <c:tx>
            <c:v>Gros eta Tarjak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Sheet1!$AO$268:$BT$268</c:f>
              <c:numCache>
                <c:formatCode>General</c:formatCode>
                <c:ptCount val="32"/>
                <c:pt idx="0">
                  <c:v>1481</c:v>
                </c:pt>
                <c:pt idx="1">
                  <c:v>1482</c:v>
                </c:pt>
                <c:pt idx="2">
                  <c:v>1483</c:v>
                </c:pt>
                <c:pt idx="3">
                  <c:v>1484</c:v>
                </c:pt>
                <c:pt idx="4">
                  <c:v>1485</c:v>
                </c:pt>
                <c:pt idx="5">
                  <c:v>1486</c:v>
                </c:pt>
                <c:pt idx="6">
                  <c:v>1487</c:v>
                </c:pt>
                <c:pt idx="7">
                  <c:v>1488</c:v>
                </c:pt>
                <c:pt idx="8">
                  <c:v>1489</c:v>
                </c:pt>
                <c:pt idx="9">
                  <c:v>1490</c:v>
                </c:pt>
                <c:pt idx="10">
                  <c:v>1491</c:v>
                </c:pt>
                <c:pt idx="11">
                  <c:v>1492</c:v>
                </c:pt>
                <c:pt idx="12">
                  <c:v>1493</c:v>
                </c:pt>
                <c:pt idx="13">
                  <c:v>1494</c:v>
                </c:pt>
                <c:pt idx="14">
                  <c:v>1495</c:v>
                </c:pt>
                <c:pt idx="15">
                  <c:v>1496</c:v>
                </c:pt>
                <c:pt idx="16">
                  <c:v>1497</c:v>
                </c:pt>
                <c:pt idx="17">
                  <c:v>1498</c:v>
                </c:pt>
                <c:pt idx="18">
                  <c:v>1499</c:v>
                </c:pt>
                <c:pt idx="19">
                  <c:v>1500</c:v>
                </c:pt>
                <c:pt idx="20">
                  <c:v>1501</c:v>
                </c:pt>
                <c:pt idx="21">
                  <c:v>1502</c:v>
                </c:pt>
                <c:pt idx="22">
                  <c:v>1503</c:v>
                </c:pt>
                <c:pt idx="23">
                  <c:v>1504</c:v>
                </c:pt>
                <c:pt idx="24">
                  <c:v>1505</c:v>
                </c:pt>
                <c:pt idx="25">
                  <c:v>1506</c:v>
                </c:pt>
                <c:pt idx="26">
                  <c:v>1507</c:v>
                </c:pt>
                <c:pt idx="27">
                  <c:v>1508</c:v>
                </c:pt>
                <c:pt idx="28">
                  <c:v>1509</c:v>
                </c:pt>
                <c:pt idx="29">
                  <c:v>1510</c:v>
                </c:pt>
                <c:pt idx="30">
                  <c:v>1511</c:v>
                </c:pt>
                <c:pt idx="31">
                  <c:v>1512</c:v>
                </c:pt>
              </c:numCache>
            </c:numRef>
          </c:cat>
          <c:val>
            <c:numRef>
              <c:f>Sheet1!$AO$270:$BT$270</c:f>
              <c:numCache>
                <c:formatCode>General</c:formatCode>
                <c:ptCount val="32"/>
                <c:pt idx="0">
                  <c:v>4425</c:v>
                </c:pt>
                <c:pt idx="1">
                  <c:v>12136</c:v>
                </c:pt>
                <c:pt idx="2">
                  <c:v>39190</c:v>
                </c:pt>
                <c:pt idx="3">
                  <c:v>2920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25" formatCode="0">
                  <c:v>65350</c:v>
                </c:pt>
                <c:pt idx="26" formatCode="0">
                  <c:v>94050</c:v>
                </c:pt>
                <c:pt idx="27" formatCode="0">
                  <c:v>144650</c:v>
                </c:pt>
                <c:pt idx="28" formatCode="0">
                  <c:v>258140.5</c:v>
                </c:pt>
                <c:pt idx="29" formatCode="0">
                  <c:v>176500</c:v>
                </c:pt>
                <c:pt idx="30" formatCode="0">
                  <c:v>164350</c:v>
                </c:pt>
                <c:pt idx="31" formatCode="0">
                  <c:v>200900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A7-43AA-97F7-5C688DDBC182}"/>
            </c:ext>
          </c:extLst>
        </c:ser>
        <c:ser>
          <c:idx val="2"/>
          <c:order val="2"/>
          <c:tx>
            <c:v>Kornadoak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Sheet1!$AO$268:$BT$268</c:f>
              <c:numCache>
                <c:formatCode>General</c:formatCode>
                <c:ptCount val="32"/>
                <c:pt idx="0">
                  <c:v>1481</c:v>
                </c:pt>
                <c:pt idx="1">
                  <c:v>1482</c:v>
                </c:pt>
                <c:pt idx="2">
                  <c:v>1483</c:v>
                </c:pt>
                <c:pt idx="3">
                  <c:v>1484</c:v>
                </c:pt>
                <c:pt idx="4">
                  <c:v>1485</c:v>
                </c:pt>
                <c:pt idx="5">
                  <c:v>1486</c:v>
                </c:pt>
                <c:pt idx="6">
                  <c:v>1487</c:v>
                </c:pt>
                <c:pt idx="7">
                  <c:v>1488</c:v>
                </c:pt>
                <c:pt idx="8">
                  <c:v>1489</c:v>
                </c:pt>
                <c:pt idx="9">
                  <c:v>1490</c:v>
                </c:pt>
                <c:pt idx="10">
                  <c:v>1491</c:v>
                </c:pt>
                <c:pt idx="11">
                  <c:v>1492</c:v>
                </c:pt>
                <c:pt idx="12">
                  <c:v>1493</c:v>
                </c:pt>
                <c:pt idx="13">
                  <c:v>1494</c:v>
                </c:pt>
                <c:pt idx="14">
                  <c:v>1495</c:v>
                </c:pt>
                <c:pt idx="15">
                  <c:v>1496</c:v>
                </c:pt>
                <c:pt idx="16">
                  <c:v>1497</c:v>
                </c:pt>
                <c:pt idx="17">
                  <c:v>1498</c:v>
                </c:pt>
                <c:pt idx="18">
                  <c:v>1499</c:v>
                </c:pt>
                <c:pt idx="19">
                  <c:v>1500</c:v>
                </c:pt>
                <c:pt idx="20">
                  <c:v>1501</c:v>
                </c:pt>
                <c:pt idx="21">
                  <c:v>1502</c:v>
                </c:pt>
                <c:pt idx="22">
                  <c:v>1503</c:v>
                </c:pt>
                <c:pt idx="23">
                  <c:v>1504</c:v>
                </c:pt>
                <c:pt idx="24">
                  <c:v>1505</c:v>
                </c:pt>
                <c:pt idx="25">
                  <c:v>1506</c:v>
                </c:pt>
                <c:pt idx="26">
                  <c:v>1507</c:v>
                </c:pt>
                <c:pt idx="27">
                  <c:v>1508</c:v>
                </c:pt>
                <c:pt idx="28">
                  <c:v>1509</c:v>
                </c:pt>
                <c:pt idx="29">
                  <c:v>1510</c:v>
                </c:pt>
                <c:pt idx="30">
                  <c:v>1511</c:v>
                </c:pt>
                <c:pt idx="31">
                  <c:v>1512</c:v>
                </c:pt>
              </c:numCache>
            </c:numRef>
          </c:cat>
          <c:val>
            <c:numRef>
              <c:f>Sheet1!$AO$271:$BT$271</c:f>
              <c:numCache>
                <c:formatCode>General</c:formatCode>
                <c:ptCount val="32"/>
                <c:pt idx="0">
                  <c:v>0</c:v>
                </c:pt>
                <c:pt idx="1">
                  <c:v>8160</c:v>
                </c:pt>
                <c:pt idx="2">
                  <c:v>71720</c:v>
                </c:pt>
                <c:pt idx="3">
                  <c:v>69370</c:v>
                </c:pt>
                <c:pt idx="4">
                  <c:v>38488</c:v>
                </c:pt>
                <c:pt idx="5">
                  <c:v>0</c:v>
                </c:pt>
                <c:pt idx="6" formatCode="0">
                  <c:v>291563</c:v>
                </c:pt>
                <c:pt idx="7" formatCode="0">
                  <c:v>292693</c:v>
                </c:pt>
                <c:pt idx="8" formatCode="0">
                  <c:v>404430</c:v>
                </c:pt>
                <c:pt idx="9" formatCode="0">
                  <c:v>356287</c:v>
                </c:pt>
                <c:pt idx="10" formatCode="0">
                  <c:v>643356.5</c:v>
                </c:pt>
                <c:pt idx="11" formatCode="0">
                  <c:v>776258</c:v>
                </c:pt>
                <c:pt idx="12" formatCode="0">
                  <c:v>684592</c:v>
                </c:pt>
                <c:pt idx="25" formatCode="0">
                  <c:v>278800</c:v>
                </c:pt>
                <c:pt idx="26" formatCode="0">
                  <c:v>0</c:v>
                </c:pt>
                <c:pt idx="27" formatCode="0">
                  <c:v>115056</c:v>
                </c:pt>
                <c:pt idx="28" formatCode="0">
                  <c:v>107984</c:v>
                </c:pt>
                <c:pt idx="29" formatCode="0">
                  <c:v>70856</c:v>
                </c:pt>
                <c:pt idx="30" formatCode="0">
                  <c:v>53992</c:v>
                </c:pt>
                <c:pt idx="31" formatCode="0">
                  <c:v>43928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A7-43AA-97F7-5C688DDBC182}"/>
            </c:ext>
          </c:extLst>
        </c:ser>
        <c:ser>
          <c:idx val="3"/>
          <c:order val="3"/>
          <c:tx>
            <c:v>Negreteak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Sheet1!$AO$268:$BT$268</c:f>
              <c:numCache>
                <c:formatCode>General</c:formatCode>
                <c:ptCount val="32"/>
                <c:pt idx="0">
                  <c:v>1481</c:v>
                </c:pt>
                <c:pt idx="1">
                  <c:v>1482</c:v>
                </c:pt>
                <c:pt idx="2">
                  <c:v>1483</c:v>
                </c:pt>
                <c:pt idx="3">
                  <c:v>1484</c:v>
                </c:pt>
                <c:pt idx="4">
                  <c:v>1485</c:v>
                </c:pt>
                <c:pt idx="5">
                  <c:v>1486</c:v>
                </c:pt>
                <c:pt idx="6">
                  <c:v>1487</c:v>
                </c:pt>
                <c:pt idx="7">
                  <c:v>1488</c:v>
                </c:pt>
                <c:pt idx="8">
                  <c:v>1489</c:v>
                </c:pt>
                <c:pt idx="9">
                  <c:v>1490</c:v>
                </c:pt>
                <c:pt idx="10">
                  <c:v>1491</c:v>
                </c:pt>
                <c:pt idx="11">
                  <c:v>1492</c:v>
                </c:pt>
                <c:pt idx="12">
                  <c:v>1493</c:v>
                </c:pt>
                <c:pt idx="13">
                  <c:v>1494</c:v>
                </c:pt>
                <c:pt idx="14">
                  <c:v>1495</c:v>
                </c:pt>
                <c:pt idx="15">
                  <c:v>1496</c:v>
                </c:pt>
                <c:pt idx="16">
                  <c:v>1497</c:v>
                </c:pt>
                <c:pt idx="17">
                  <c:v>1498</c:v>
                </c:pt>
                <c:pt idx="18">
                  <c:v>1499</c:v>
                </c:pt>
                <c:pt idx="19">
                  <c:v>1500</c:v>
                </c:pt>
                <c:pt idx="20">
                  <c:v>1501</c:v>
                </c:pt>
                <c:pt idx="21">
                  <c:v>1502</c:v>
                </c:pt>
                <c:pt idx="22">
                  <c:v>1503</c:v>
                </c:pt>
                <c:pt idx="23">
                  <c:v>1504</c:v>
                </c:pt>
                <c:pt idx="24">
                  <c:v>1505</c:v>
                </c:pt>
                <c:pt idx="25">
                  <c:v>1506</c:v>
                </c:pt>
                <c:pt idx="26">
                  <c:v>1507</c:v>
                </c:pt>
                <c:pt idx="27">
                  <c:v>1508</c:v>
                </c:pt>
                <c:pt idx="28">
                  <c:v>1509</c:v>
                </c:pt>
                <c:pt idx="29">
                  <c:v>1510</c:v>
                </c:pt>
                <c:pt idx="30">
                  <c:v>1511</c:v>
                </c:pt>
                <c:pt idx="31">
                  <c:v>1512</c:v>
                </c:pt>
              </c:numCache>
            </c:numRef>
          </c:cat>
          <c:val>
            <c:numRef>
              <c:f>Sheet1!$AO$272:$BT$272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38432</c:v>
                </c:pt>
                <c:pt idx="3">
                  <c:v>38364</c:v>
                </c:pt>
                <c:pt idx="4">
                  <c:v>26400</c:v>
                </c:pt>
                <c:pt idx="5">
                  <c:v>0</c:v>
                </c:pt>
                <c:pt idx="6">
                  <c:v>17802</c:v>
                </c:pt>
                <c:pt idx="7">
                  <c:v>45540</c:v>
                </c:pt>
                <c:pt idx="8">
                  <c:v>17072</c:v>
                </c:pt>
                <c:pt idx="9">
                  <c:v>16826</c:v>
                </c:pt>
                <c:pt idx="10">
                  <c:v>60156</c:v>
                </c:pt>
                <c:pt idx="11">
                  <c:v>39008</c:v>
                </c:pt>
                <c:pt idx="12">
                  <c:v>74336</c:v>
                </c:pt>
                <c:pt idx="25" formatCode="0">
                  <c:v>35696</c:v>
                </c:pt>
                <c:pt idx="26" formatCode="0">
                  <c:v>0</c:v>
                </c:pt>
                <c:pt idx="27" formatCode="0">
                  <c:v>48944</c:v>
                </c:pt>
                <c:pt idx="28" formatCode="0">
                  <c:v>9568</c:v>
                </c:pt>
                <c:pt idx="29" formatCode="0">
                  <c:v>72496</c:v>
                </c:pt>
                <c:pt idx="30" formatCode="0">
                  <c:v>0</c:v>
                </c:pt>
                <c:pt idx="31" formatCode="0">
                  <c:v>31648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A7-43AA-97F7-5C688DDBC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0965120"/>
        <c:axId val="1150972800"/>
      </c:lineChart>
      <c:catAx>
        <c:axId val="1150965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Urtea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0972800"/>
        <c:crosses val="autoZero"/>
        <c:auto val="1"/>
        <c:lblAlgn val="ctr"/>
        <c:lblOffset val="100"/>
        <c:noMultiLvlLbl val="0"/>
      </c:catAx>
      <c:valAx>
        <c:axId val="115097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Urtero</a:t>
                </a:r>
                <a:r>
                  <a:rPr lang="en-US" baseline="0"/>
                  <a:t> Laundutako Txanpon Kopurua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096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986336978134842"/>
          <c:y val="0.97411252107656066"/>
          <c:w val="0.22920098573819156"/>
          <c:h val="1.9097355576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292100</xdr:colOff>
      <xdr:row>289</xdr:row>
      <xdr:rowOff>69850</xdr:rowOff>
    </xdr:from>
    <xdr:to>
      <xdr:col>57</xdr:col>
      <xdr:colOff>1003300</xdr:colOff>
      <xdr:row>320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88340E-42C7-8C9D-D466-68A02EBAD6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58</xdr:col>
      <xdr:colOff>482600</xdr:colOff>
      <xdr:row>289</xdr:row>
      <xdr:rowOff>120650</xdr:rowOff>
    </xdr:from>
    <xdr:to>
      <xdr:col>73</xdr:col>
      <xdr:colOff>241300</xdr:colOff>
      <xdr:row>320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DA16CD8-68F7-B954-F709-4F25838F88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45</xdr:col>
      <xdr:colOff>261937</xdr:colOff>
      <xdr:row>322</xdr:row>
      <xdr:rowOff>128587</xdr:rowOff>
    </xdr:from>
    <xdr:to>
      <xdr:col>57</xdr:col>
      <xdr:colOff>1079499</xdr:colOff>
      <xdr:row>346</xdr:row>
      <xdr:rowOff>301624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3859DB4-6519-D4E2-3291-CFADE61780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58</xdr:col>
      <xdr:colOff>517686</xdr:colOff>
      <xdr:row>322</xdr:row>
      <xdr:rowOff>129153</xdr:rowOff>
    </xdr:from>
    <xdr:to>
      <xdr:col>73</xdr:col>
      <xdr:colOff>258305</xdr:colOff>
      <xdr:row>346</xdr:row>
      <xdr:rowOff>279831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E76F660-40E1-FC70-27B0-85318F0046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48</xdr:col>
      <xdr:colOff>740833</xdr:colOff>
      <xdr:row>347</xdr:row>
      <xdr:rowOff>444501</xdr:rowOff>
    </xdr:from>
    <xdr:to>
      <xdr:col>70</xdr:col>
      <xdr:colOff>253999</xdr:colOff>
      <xdr:row>362</xdr:row>
      <xdr:rowOff>63501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2C355D8-EF99-6AAC-5E03-55DBE60C28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92713-56E2-4A80-8771-3993C09B3700}">
  <dimension ref="A5:BT374"/>
  <sheetViews>
    <sheetView tabSelected="1" zoomScale="10" zoomScaleNormal="10" workbookViewId="0">
      <selection activeCell="O137" sqref="O137"/>
    </sheetView>
  </sheetViews>
  <sheetFormatPr defaultRowHeight="14.5" x14ac:dyDescent="0.35"/>
  <cols>
    <col min="1" max="6" width="20.08984375" customWidth="1"/>
    <col min="7" max="7" width="17.26953125" style="4" customWidth="1"/>
    <col min="8" max="8" width="11.1796875" customWidth="1"/>
    <col min="9" max="10" width="9.453125" customWidth="1"/>
    <col min="11" max="11" width="13.90625" customWidth="1"/>
    <col min="12" max="12" width="12.08984375" customWidth="1"/>
    <col min="13" max="13" width="20.1796875" customWidth="1"/>
    <col min="14" max="14" width="11" bestFit="1" customWidth="1"/>
    <col min="15" max="15" width="9.26953125" bestFit="1" customWidth="1"/>
    <col min="16" max="17" width="9.26953125" customWidth="1"/>
    <col min="18" max="18" width="13.7265625" bestFit="1" customWidth="1"/>
    <col min="19" max="21" width="12" customWidth="1"/>
    <col min="22" max="22" width="13.7265625" bestFit="1" customWidth="1"/>
    <col min="23" max="24" width="9.26953125" customWidth="1"/>
    <col min="25" max="25" width="10.7265625" customWidth="1"/>
    <col min="26" max="26" width="15.453125" customWidth="1"/>
    <col min="27" max="30" width="9.26953125" customWidth="1"/>
    <col min="31" max="31" width="11.08984375" customWidth="1"/>
    <col min="32" max="35" width="9.26953125" customWidth="1"/>
    <col min="36" max="36" width="14.1796875" customWidth="1"/>
    <col min="37" max="37" width="9.1796875" hidden="1" customWidth="1"/>
    <col min="38" max="38" width="14.54296875" customWidth="1"/>
    <col min="39" max="39" width="13.1796875" customWidth="1"/>
    <col min="40" max="44" width="13" customWidth="1"/>
    <col min="45" max="45" width="21.54296875" customWidth="1"/>
    <col min="46" max="46" width="12" customWidth="1"/>
    <col min="47" max="47" width="13.453125" customWidth="1"/>
    <col min="48" max="48" width="13.6328125" customWidth="1"/>
    <col min="49" max="49" width="18.1796875" customWidth="1"/>
    <col min="50" max="50" width="12.54296875" customWidth="1"/>
    <col min="51" max="51" width="13.26953125" customWidth="1"/>
    <col min="52" max="52" width="14.453125" bestFit="1" customWidth="1"/>
    <col min="53" max="54" width="13.7265625" bestFit="1" customWidth="1"/>
    <col min="55" max="55" width="16" bestFit="1" customWidth="1"/>
    <col min="58" max="59" width="18.90625" customWidth="1"/>
    <col min="60" max="60" width="12.81640625" customWidth="1"/>
    <col min="61" max="61" width="12.453125" customWidth="1"/>
    <col min="62" max="62" width="12.08984375" customWidth="1"/>
    <col min="63" max="63" width="13.08984375" customWidth="1"/>
    <col min="64" max="64" width="12.81640625" customWidth="1"/>
    <col min="65" max="65" width="11.7265625" customWidth="1"/>
    <col min="66" max="66" width="14.453125" customWidth="1"/>
  </cols>
  <sheetData>
    <row r="5" spans="1:53" ht="58" x14ac:dyDescent="0.35">
      <c r="B5" s="4" t="s">
        <v>35</v>
      </c>
      <c r="C5" s="1" t="s">
        <v>88</v>
      </c>
      <c r="D5" s="1" t="s">
        <v>89</v>
      </c>
      <c r="E5" s="1" t="s">
        <v>90</v>
      </c>
      <c r="F5" s="1" t="s">
        <v>132</v>
      </c>
      <c r="G5" s="1" t="s">
        <v>35</v>
      </c>
      <c r="H5" s="1" t="s">
        <v>176</v>
      </c>
      <c r="I5" s="1" t="s">
        <v>177</v>
      </c>
      <c r="J5" s="1" t="s">
        <v>178</v>
      </c>
      <c r="K5" s="1" t="s">
        <v>179</v>
      </c>
      <c r="L5" s="1"/>
      <c r="M5" s="1" t="s">
        <v>35</v>
      </c>
      <c r="N5" s="1" t="s">
        <v>369</v>
      </c>
      <c r="O5" s="1" t="s">
        <v>370</v>
      </c>
      <c r="P5" s="1" t="s">
        <v>371</v>
      </c>
      <c r="Q5" s="1" t="s">
        <v>372</v>
      </c>
      <c r="R5" s="1"/>
      <c r="S5" s="4" t="s">
        <v>35</v>
      </c>
      <c r="T5" s="1" t="s">
        <v>587</v>
      </c>
      <c r="U5" s="1" t="s">
        <v>823</v>
      </c>
      <c r="V5" s="1" t="s">
        <v>588</v>
      </c>
      <c r="W5" s="1" t="s">
        <v>589</v>
      </c>
      <c r="X5" s="1"/>
      <c r="Y5" s="4" t="s">
        <v>35</v>
      </c>
      <c r="Z5" s="1" t="s">
        <v>819</v>
      </c>
      <c r="AA5" s="1" t="s">
        <v>824</v>
      </c>
      <c r="AB5" s="1" t="s">
        <v>820</v>
      </c>
      <c r="AC5" s="1" t="s">
        <v>821</v>
      </c>
      <c r="AD5" s="1"/>
      <c r="AE5" s="4" t="s">
        <v>35</v>
      </c>
      <c r="AF5" s="1" t="s">
        <v>994</v>
      </c>
      <c r="AG5" s="1" t="s">
        <v>995</v>
      </c>
      <c r="AH5" s="1" t="s">
        <v>996</v>
      </c>
      <c r="AI5" s="1" t="s">
        <v>997</v>
      </c>
      <c r="AJ5" s="1"/>
      <c r="AL5" s="4" t="s">
        <v>35</v>
      </c>
      <c r="AM5" s="1" t="s">
        <v>1096</v>
      </c>
      <c r="AN5" s="1" t="s">
        <v>1097</v>
      </c>
      <c r="AO5" s="1" t="s">
        <v>1098</v>
      </c>
      <c r="AP5" s="1" t="s">
        <v>1099</v>
      </c>
    </row>
    <row r="6" spans="1:53" x14ac:dyDescent="0.35">
      <c r="A6" t="s">
        <v>131</v>
      </c>
      <c r="B6" t="s">
        <v>94</v>
      </c>
      <c r="C6">
        <v>21.5</v>
      </c>
      <c r="D6">
        <f t="shared" ref="D6:D31" si="0">C6*100</f>
        <v>2150</v>
      </c>
      <c r="E6">
        <f t="shared" ref="E6:E31" si="1">C6*0.302083333333333</f>
        <v>6.494791666666659</v>
      </c>
      <c r="F6">
        <v>32</v>
      </c>
      <c r="G6" s="4" t="s">
        <v>247</v>
      </c>
      <c r="H6">
        <v>23</v>
      </c>
      <c r="I6">
        <f>H6*100</f>
        <v>2300</v>
      </c>
      <c r="J6">
        <f>H6*0.302083333333333</f>
        <v>6.947916666666659</v>
      </c>
      <c r="K6">
        <v>24</v>
      </c>
      <c r="M6" t="s">
        <v>386</v>
      </c>
      <c r="N6">
        <v>25</v>
      </c>
      <c r="O6">
        <f>N6*100</f>
        <v>2500</v>
      </c>
      <c r="P6">
        <f>N6*0.302083333333333</f>
        <v>7.5520833333333242</v>
      </c>
      <c r="S6" t="s">
        <v>431</v>
      </c>
      <c r="T6">
        <v>26</v>
      </c>
      <c r="U6">
        <f>T6*100</f>
        <v>2600</v>
      </c>
      <c r="V6">
        <f>T6*0.302083333333333</f>
        <v>7.8541666666666572</v>
      </c>
      <c r="Y6" t="s">
        <v>822</v>
      </c>
      <c r="Z6">
        <v>23</v>
      </c>
      <c r="AA6">
        <f>Z6*100</f>
        <v>2300</v>
      </c>
      <c r="AB6">
        <f>Z6*0.302083333333333</f>
        <v>6.947916666666659</v>
      </c>
      <c r="AE6" t="s">
        <v>998</v>
      </c>
      <c r="AF6">
        <v>24.5</v>
      </c>
      <c r="AG6">
        <f>AF6*100</f>
        <v>2450</v>
      </c>
      <c r="AH6">
        <f>AF6*0.302083333333333</f>
        <v>7.4010416666666581</v>
      </c>
      <c r="AL6" t="s">
        <v>1100</v>
      </c>
      <c r="AM6">
        <v>25.5</v>
      </c>
      <c r="AN6">
        <f>AM6*100</f>
        <v>2550</v>
      </c>
      <c r="AO6">
        <f>AM6*0.302083333333333</f>
        <v>7.7031249999999911</v>
      </c>
    </row>
    <row r="7" spans="1:53" x14ac:dyDescent="0.35">
      <c r="A7" t="s">
        <v>131</v>
      </c>
      <c r="B7" t="s">
        <v>133</v>
      </c>
      <c r="C7">
        <v>22</v>
      </c>
      <c r="D7">
        <f t="shared" si="0"/>
        <v>2200</v>
      </c>
      <c r="E7">
        <f t="shared" si="1"/>
        <v>6.6458333333333259</v>
      </c>
      <c r="G7" s="4" t="s">
        <v>248</v>
      </c>
      <c r="H7">
        <v>24</v>
      </c>
      <c r="I7">
        <f>H7*100</f>
        <v>2400</v>
      </c>
      <c r="J7">
        <f t="shared" ref="J7:J40" si="2">H7*0.302083333333333</f>
        <v>7.2499999999999911</v>
      </c>
      <c r="K7">
        <v>24</v>
      </c>
      <c r="M7" t="s">
        <v>387</v>
      </c>
      <c r="N7">
        <v>23</v>
      </c>
      <c r="O7">
        <f t="shared" ref="O7:O63" si="3">N7*100</f>
        <v>2300</v>
      </c>
      <c r="P7">
        <f t="shared" ref="P7:P63" si="4">N7*0.302083333333333</f>
        <v>6.947916666666659</v>
      </c>
      <c r="R7" s="1"/>
      <c r="S7" s="1" t="s">
        <v>432</v>
      </c>
      <c r="T7" s="1">
        <v>25</v>
      </c>
      <c r="U7">
        <f t="shared" ref="U7:U42" si="5">T7*100</f>
        <v>2500</v>
      </c>
      <c r="V7">
        <f t="shared" ref="V7:V109" si="6">T7*0.302083333333333</f>
        <v>7.5520833333333242</v>
      </c>
      <c r="Y7" t="s">
        <v>825</v>
      </c>
      <c r="Z7">
        <v>21</v>
      </c>
      <c r="AA7">
        <f t="shared" ref="AA7:AA90" si="7">Z7*100</f>
        <v>2100</v>
      </c>
      <c r="AB7">
        <f t="shared" ref="AB7:AB90" si="8">Z7*0.302083333333333</f>
        <v>6.3437499999999929</v>
      </c>
      <c r="AE7" t="s">
        <v>900</v>
      </c>
      <c r="AF7">
        <v>25.5</v>
      </c>
      <c r="AG7">
        <f t="shared" ref="AG7:AG70" si="9">AF7*100</f>
        <v>2550</v>
      </c>
      <c r="AH7">
        <f t="shared" ref="AH7:AH70" si="10">AF7*0.302083333333333</f>
        <v>7.7031249999999911</v>
      </c>
      <c r="AL7" t="s">
        <v>1037</v>
      </c>
      <c r="AM7">
        <v>25.5</v>
      </c>
      <c r="AN7">
        <f t="shared" ref="AN7:AN84" si="11">AM7*100</f>
        <v>2550</v>
      </c>
      <c r="AO7">
        <f t="shared" ref="AO7:AO84" si="12">AM7*0.302083333333333</f>
        <v>7.7031249999999911</v>
      </c>
    </row>
    <row r="8" spans="1:53" x14ac:dyDescent="0.35">
      <c r="A8" t="s">
        <v>131</v>
      </c>
      <c r="B8" t="s">
        <v>95</v>
      </c>
      <c r="C8">
        <v>22</v>
      </c>
      <c r="D8">
        <f t="shared" si="0"/>
        <v>2200</v>
      </c>
      <c r="E8">
        <f t="shared" si="1"/>
        <v>6.6458333333333259</v>
      </c>
      <c r="F8">
        <v>32</v>
      </c>
      <c r="G8" s="4" t="s">
        <v>249</v>
      </c>
      <c r="H8">
        <v>24</v>
      </c>
      <c r="I8">
        <f t="shared" ref="I8:I40" si="13">H8*100</f>
        <v>2400</v>
      </c>
      <c r="J8">
        <f t="shared" si="2"/>
        <v>7.2499999999999911</v>
      </c>
      <c r="K8">
        <v>24</v>
      </c>
      <c r="M8" t="s">
        <v>388</v>
      </c>
      <c r="N8">
        <v>23.5</v>
      </c>
      <c r="O8">
        <f t="shared" si="3"/>
        <v>2350</v>
      </c>
      <c r="P8">
        <f t="shared" si="4"/>
        <v>7.098958333333325</v>
      </c>
      <c r="R8" s="3"/>
      <c r="S8" s="3" t="s">
        <v>434</v>
      </c>
      <c r="T8" s="3">
        <v>26</v>
      </c>
      <c r="U8">
        <f t="shared" si="5"/>
        <v>2600</v>
      </c>
      <c r="V8">
        <f t="shared" si="6"/>
        <v>7.8541666666666572</v>
      </c>
      <c r="Y8" t="s">
        <v>826</v>
      </c>
      <c r="Z8">
        <v>27</v>
      </c>
      <c r="AA8">
        <f t="shared" si="7"/>
        <v>2700</v>
      </c>
      <c r="AB8">
        <f t="shared" si="8"/>
        <v>8.1562499999999911</v>
      </c>
      <c r="AE8" t="s">
        <v>891</v>
      </c>
      <c r="AF8">
        <v>28.5</v>
      </c>
      <c r="AG8">
        <f t="shared" si="9"/>
        <v>2850</v>
      </c>
      <c r="AH8">
        <f t="shared" si="10"/>
        <v>8.6093749999999893</v>
      </c>
      <c r="AL8" t="s">
        <v>1038</v>
      </c>
      <c r="AM8">
        <v>25.5</v>
      </c>
      <c r="AN8">
        <f t="shared" si="11"/>
        <v>2550</v>
      </c>
      <c r="AO8">
        <f t="shared" si="12"/>
        <v>7.7031249999999911</v>
      </c>
    </row>
    <row r="9" spans="1:53" x14ac:dyDescent="0.35">
      <c r="A9" t="s">
        <v>131</v>
      </c>
      <c r="B9" t="s">
        <v>96</v>
      </c>
      <c r="C9">
        <v>22</v>
      </c>
      <c r="D9">
        <f t="shared" si="0"/>
        <v>2200</v>
      </c>
      <c r="E9">
        <f t="shared" si="1"/>
        <v>6.6458333333333259</v>
      </c>
      <c r="F9">
        <v>32</v>
      </c>
      <c r="G9" s="4" t="s">
        <v>250</v>
      </c>
      <c r="H9">
        <v>26.5</v>
      </c>
      <c r="I9">
        <f t="shared" si="13"/>
        <v>2650</v>
      </c>
      <c r="J9">
        <f t="shared" si="2"/>
        <v>8.0052083333333233</v>
      </c>
      <c r="K9" t="s">
        <v>245</v>
      </c>
      <c r="M9" t="s">
        <v>389</v>
      </c>
      <c r="N9">
        <v>24</v>
      </c>
      <c r="O9">
        <f t="shared" si="3"/>
        <v>2400</v>
      </c>
      <c r="P9">
        <f t="shared" si="4"/>
        <v>7.2499999999999911</v>
      </c>
      <c r="R9" s="1"/>
      <c r="S9" s="1" t="s">
        <v>433</v>
      </c>
      <c r="T9" s="1">
        <v>21.5</v>
      </c>
      <c r="U9">
        <f t="shared" si="5"/>
        <v>2150</v>
      </c>
      <c r="V9">
        <f t="shared" si="6"/>
        <v>6.494791666666659</v>
      </c>
      <c r="Y9" t="s">
        <v>652</v>
      </c>
      <c r="Z9">
        <v>26.5</v>
      </c>
      <c r="AA9">
        <f t="shared" si="7"/>
        <v>2650</v>
      </c>
      <c r="AB9">
        <f t="shared" si="8"/>
        <v>8.0052083333333233</v>
      </c>
      <c r="AE9" t="s">
        <v>999</v>
      </c>
      <c r="AF9">
        <v>27</v>
      </c>
      <c r="AG9">
        <f t="shared" si="9"/>
        <v>2700</v>
      </c>
      <c r="AH9">
        <f t="shared" si="10"/>
        <v>8.1562499999999911</v>
      </c>
      <c r="AL9" t="s">
        <v>1101</v>
      </c>
      <c r="AM9">
        <v>25.5</v>
      </c>
      <c r="AN9">
        <f t="shared" si="11"/>
        <v>2550</v>
      </c>
      <c r="AO9">
        <f t="shared" si="12"/>
        <v>7.7031249999999911</v>
      </c>
    </row>
    <row r="10" spans="1:53" x14ac:dyDescent="0.35">
      <c r="A10" t="s">
        <v>131</v>
      </c>
      <c r="B10" t="s">
        <v>134</v>
      </c>
      <c r="C10">
        <v>22</v>
      </c>
      <c r="D10">
        <f t="shared" si="0"/>
        <v>2200</v>
      </c>
      <c r="E10">
        <f t="shared" si="1"/>
        <v>6.6458333333333259</v>
      </c>
      <c r="F10">
        <v>32</v>
      </c>
      <c r="G10" s="4" t="s">
        <v>251</v>
      </c>
      <c r="H10">
        <v>24</v>
      </c>
      <c r="I10">
        <f t="shared" si="13"/>
        <v>2400</v>
      </c>
      <c r="J10">
        <f t="shared" si="2"/>
        <v>7.2499999999999911</v>
      </c>
      <c r="K10" t="s">
        <v>245</v>
      </c>
      <c r="M10" t="s">
        <v>390</v>
      </c>
      <c r="N10">
        <v>26</v>
      </c>
      <c r="O10">
        <f t="shared" si="3"/>
        <v>2600</v>
      </c>
      <c r="P10">
        <f t="shared" si="4"/>
        <v>7.8541666666666572</v>
      </c>
      <c r="R10" s="1"/>
      <c r="S10" s="1" t="s">
        <v>435</v>
      </c>
      <c r="T10" s="1">
        <v>21</v>
      </c>
      <c r="U10">
        <f t="shared" si="5"/>
        <v>2100</v>
      </c>
      <c r="V10">
        <f t="shared" si="6"/>
        <v>6.3437499999999929</v>
      </c>
      <c r="Y10" t="s">
        <v>654</v>
      </c>
      <c r="Z10">
        <v>18</v>
      </c>
      <c r="AA10">
        <f t="shared" si="7"/>
        <v>1800</v>
      </c>
      <c r="AB10">
        <f t="shared" si="8"/>
        <v>5.4374999999999938</v>
      </c>
      <c r="AD10" s="26">
        <v>115.5</v>
      </c>
      <c r="AE10" t="s">
        <v>1000</v>
      </c>
      <c r="AF10">
        <v>23</v>
      </c>
      <c r="AG10">
        <f t="shared" si="9"/>
        <v>2300</v>
      </c>
      <c r="AH10">
        <f t="shared" si="10"/>
        <v>6.947916666666659</v>
      </c>
      <c r="AL10" t="s">
        <v>1102</v>
      </c>
      <c r="AM10">
        <v>26</v>
      </c>
      <c r="AN10">
        <f t="shared" si="11"/>
        <v>2600</v>
      </c>
      <c r="AO10">
        <f t="shared" si="12"/>
        <v>7.8541666666666572</v>
      </c>
    </row>
    <row r="11" spans="1:53" x14ac:dyDescent="0.35">
      <c r="A11" t="s">
        <v>131</v>
      </c>
      <c r="B11" t="s">
        <v>135</v>
      </c>
      <c r="C11">
        <v>22</v>
      </c>
      <c r="D11">
        <f t="shared" si="0"/>
        <v>2200</v>
      </c>
      <c r="E11">
        <f t="shared" si="1"/>
        <v>6.6458333333333259</v>
      </c>
      <c r="F11">
        <v>32</v>
      </c>
      <c r="G11" s="4" t="s">
        <v>252</v>
      </c>
      <c r="H11">
        <v>27</v>
      </c>
      <c r="I11">
        <f t="shared" si="13"/>
        <v>2700</v>
      </c>
      <c r="J11">
        <f t="shared" si="2"/>
        <v>8.1562499999999911</v>
      </c>
      <c r="K11" t="s">
        <v>245</v>
      </c>
      <c r="M11" t="s">
        <v>391</v>
      </c>
      <c r="N11">
        <v>24</v>
      </c>
      <c r="O11">
        <f t="shared" si="3"/>
        <v>2400</v>
      </c>
      <c r="P11">
        <f t="shared" si="4"/>
        <v>7.2499999999999911</v>
      </c>
      <c r="R11" s="1"/>
      <c r="S11" s="1" t="s">
        <v>436</v>
      </c>
      <c r="T11" s="1">
        <v>24</v>
      </c>
      <c r="U11">
        <f>T11*104</f>
        <v>2496</v>
      </c>
      <c r="V11">
        <f t="shared" si="6"/>
        <v>7.2499999999999911</v>
      </c>
      <c r="W11" t="s">
        <v>605</v>
      </c>
      <c r="X11" s="26">
        <v>143.5</v>
      </c>
      <c r="Y11" t="s">
        <v>682</v>
      </c>
      <c r="Z11">
        <v>20</v>
      </c>
      <c r="AA11">
        <f t="shared" si="7"/>
        <v>2000</v>
      </c>
      <c r="AB11">
        <f t="shared" si="8"/>
        <v>6.0416666666666599</v>
      </c>
      <c r="AE11" t="s">
        <v>898</v>
      </c>
      <c r="AF11">
        <v>31</v>
      </c>
      <c r="AG11">
        <f t="shared" si="9"/>
        <v>3100</v>
      </c>
      <c r="AH11">
        <f t="shared" si="10"/>
        <v>9.3645833333333233</v>
      </c>
      <c r="AL11" t="s">
        <v>1039</v>
      </c>
      <c r="AM11">
        <v>25</v>
      </c>
      <c r="AN11">
        <f t="shared" si="11"/>
        <v>2500</v>
      </c>
      <c r="AO11">
        <f t="shared" si="12"/>
        <v>7.5520833333333242</v>
      </c>
    </row>
    <row r="12" spans="1:53" x14ac:dyDescent="0.35">
      <c r="A12" t="s">
        <v>131</v>
      </c>
      <c r="B12" t="s">
        <v>136</v>
      </c>
      <c r="C12">
        <v>21.5</v>
      </c>
      <c r="D12">
        <f t="shared" si="0"/>
        <v>2150</v>
      </c>
      <c r="E12">
        <f t="shared" si="1"/>
        <v>6.494791666666659</v>
      </c>
      <c r="F12">
        <v>32</v>
      </c>
      <c r="G12" s="4" t="s">
        <v>253</v>
      </c>
      <c r="H12">
        <v>24</v>
      </c>
      <c r="I12">
        <f t="shared" si="13"/>
        <v>2400</v>
      </c>
      <c r="J12">
        <f t="shared" si="2"/>
        <v>7.2499999999999911</v>
      </c>
      <c r="K12" t="s">
        <v>245</v>
      </c>
      <c r="M12" t="s">
        <v>392</v>
      </c>
      <c r="N12">
        <v>24</v>
      </c>
      <c r="O12">
        <f t="shared" si="3"/>
        <v>2400</v>
      </c>
      <c r="P12">
        <f t="shared" si="4"/>
        <v>7.2499999999999911</v>
      </c>
      <c r="R12" s="1"/>
      <c r="S12" s="1" t="s">
        <v>590</v>
      </c>
      <c r="T12" s="1">
        <v>25.5</v>
      </c>
      <c r="U12">
        <f t="shared" si="5"/>
        <v>2550</v>
      </c>
      <c r="V12">
        <f t="shared" si="6"/>
        <v>7.7031249999999911</v>
      </c>
      <c r="Y12" t="s">
        <v>683</v>
      </c>
      <c r="Z12">
        <v>18</v>
      </c>
      <c r="AA12">
        <f t="shared" si="7"/>
        <v>1800</v>
      </c>
      <c r="AB12">
        <f t="shared" si="8"/>
        <v>5.4374999999999938</v>
      </c>
      <c r="AE12" t="s">
        <v>899</v>
      </c>
      <c r="AF12">
        <v>19</v>
      </c>
      <c r="AG12">
        <f t="shared" si="9"/>
        <v>1900</v>
      </c>
      <c r="AH12">
        <f t="shared" si="10"/>
        <v>5.7395833333333268</v>
      </c>
      <c r="AJ12" s="26">
        <v>178.5</v>
      </c>
      <c r="AL12" t="s">
        <v>1040</v>
      </c>
      <c r="AM12">
        <v>26</v>
      </c>
      <c r="AN12">
        <f t="shared" si="11"/>
        <v>2600</v>
      </c>
      <c r="AO12">
        <f t="shared" si="12"/>
        <v>7.8541666666666572</v>
      </c>
    </row>
    <row r="13" spans="1:53" x14ac:dyDescent="0.35">
      <c r="A13" t="s">
        <v>131</v>
      </c>
      <c r="B13" t="s">
        <v>137</v>
      </c>
      <c r="C13">
        <v>22</v>
      </c>
      <c r="D13">
        <f t="shared" si="0"/>
        <v>2200</v>
      </c>
      <c r="E13">
        <f t="shared" si="1"/>
        <v>6.6458333333333259</v>
      </c>
      <c r="F13">
        <v>32</v>
      </c>
      <c r="G13" s="4" t="s">
        <v>254</v>
      </c>
      <c r="H13">
        <v>26</v>
      </c>
      <c r="I13">
        <f t="shared" si="13"/>
        <v>2600</v>
      </c>
      <c r="J13">
        <f t="shared" si="2"/>
        <v>7.8541666666666572</v>
      </c>
      <c r="K13" t="s">
        <v>245</v>
      </c>
      <c r="M13" t="s">
        <v>393</v>
      </c>
      <c r="N13">
        <v>15.5</v>
      </c>
      <c r="O13">
        <f t="shared" si="3"/>
        <v>1550</v>
      </c>
      <c r="P13">
        <f t="shared" si="4"/>
        <v>4.6822916666666616</v>
      </c>
      <c r="R13" s="1"/>
      <c r="S13" s="1" t="s">
        <v>443</v>
      </c>
      <c r="T13" s="1">
        <v>26</v>
      </c>
      <c r="U13">
        <f t="shared" si="5"/>
        <v>2600</v>
      </c>
      <c r="V13">
        <f t="shared" si="6"/>
        <v>7.8541666666666572</v>
      </c>
      <c r="Y13" t="s">
        <v>827</v>
      </c>
      <c r="Z13">
        <v>21</v>
      </c>
      <c r="AA13">
        <f t="shared" si="7"/>
        <v>2100</v>
      </c>
      <c r="AB13">
        <f t="shared" si="8"/>
        <v>6.3437499999999929</v>
      </c>
      <c r="AE13" t="s">
        <v>1001</v>
      </c>
      <c r="AF13">
        <v>29</v>
      </c>
      <c r="AG13">
        <f t="shared" si="9"/>
        <v>2900</v>
      </c>
      <c r="AH13">
        <f t="shared" si="10"/>
        <v>8.7604166666666572</v>
      </c>
      <c r="AL13" t="s">
        <v>1103</v>
      </c>
      <c r="AM13">
        <v>24</v>
      </c>
      <c r="AN13">
        <f t="shared" si="11"/>
        <v>2400</v>
      </c>
      <c r="AO13">
        <f t="shared" si="12"/>
        <v>7.2499999999999911</v>
      </c>
      <c r="AT13" s="5"/>
      <c r="AU13" s="5">
        <v>1488</v>
      </c>
      <c r="AV13" s="5">
        <v>1489</v>
      </c>
      <c r="AW13" s="5">
        <v>1490</v>
      </c>
      <c r="AX13" s="5">
        <v>1491</v>
      </c>
      <c r="AY13" s="5">
        <v>1492</v>
      </c>
      <c r="AZ13" s="5">
        <v>1493</v>
      </c>
      <c r="BA13" s="6" t="s">
        <v>2</v>
      </c>
    </row>
    <row r="14" spans="1:53" x14ac:dyDescent="0.35">
      <c r="A14" t="s">
        <v>131</v>
      </c>
      <c r="B14" t="s">
        <v>138</v>
      </c>
      <c r="C14">
        <v>25</v>
      </c>
      <c r="D14">
        <f t="shared" si="0"/>
        <v>2500</v>
      </c>
      <c r="E14">
        <f t="shared" si="1"/>
        <v>7.5520833333333242</v>
      </c>
      <c r="F14">
        <v>32</v>
      </c>
      <c r="G14" s="4" t="s">
        <v>255</v>
      </c>
      <c r="H14">
        <v>20</v>
      </c>
      <c r="I14">
        <f t="shared" si="13"/>
        <v>2000</v>
      </c>
      <c r="J14">
        <f t="shared" si="2"/>
        <v>6.0416666666666599</v>
      </c>
      <c r="M14" t="s">
        <v>273</v>
      </c>
      <c r="N14">
        <v>20</v>
      </c>
      <c r="O14">
        <f t="shared" si="3"/>
        <v>2000</v>
      </c>
      <c r="P14">
        <f t="shared" si="4"/>
        <v>6.0416666666666599</v>
      </c>
      <c r="R14" s="1"/>
      <c r="S14" s="1" t="s">
        <v>444</v>
      </c>
      <c r="T14" s="1">
        <v>26</v>
      </c>
      <c r="U14">
        <f t="shared" si="5"/>
        <v>2600</v>
      </c>
      <c r="V14">
        <f t="shared" si="6"/>
        <v>7.8541666666666572</v>
      </c>
      <c r="Y14" t="s">
        <v>828</v>
      </c>
      <c r="Z14">
        <v>20</v>
      </c>
      <c r="AA14">
        <f t="shared" si="7"/>
        <v>2000</v>
      </c>
      <c r="AB14">
        <f t="shared" si="8"/>
        <v>6.0416666666666599</v>
      </c>
      <c r="AE14" t="s">
        <v>916</v>
      </c>
      <c r="AF14">
        <v>30.5</v>
      </c>
      <c r="AG14">
        <f t="shared" si="9"/>
        <v>3050</v>
      </c>
      <c r="AH14">
        <f t="shared" si="10"/>
        <v>9.2135416666666554</v>
      </c>
      <c r="AL14" t="s">
        <v>1041</v>
      </c>
      <c r="AM14">
        <v>26.5</v>
      </c>
      <c r="AN14">
        <f t="shared" si="11"/>
        <v>2650</v>
      </c>
      <c r="AO14">
        <f t="shared" si="12"/>
        <v>8.0052083333333233</v>
      </c>
      <c r="AT14" s="5" t="s">
        <v>3</v>
      </c>
      <c r="AU14" s="5">
        <f>SUM(D111:D136)</f>
        <v>557600</v>
      </c>
      <c r="AV14" s="5">
        <f>SUM(I111:I136)</f>
        <v>0</v>
      </c>
      <c r="AW14" s="5">
        <f>SUM(O111:O136)</f>
        <v>230112</v>
      </c>
      <c r="AX14" s="5">
        <f>SUM(U111:U136)</f>
        <v>215968</v>
      </c>
      <c r="AY14" s="5">
        <f>SUM(AA111:AA136)</f>
        <v>141712</v>
      </c>
      <c r="AZ14" s="5">
        <f>SUM(AG111:AG136)</f>
        <v>107984</v>
      </c>
      <c r="BA14" s="7">
        <f>SUM(AU14:AZ14)</f>
        <v>1253376</v>
      </c>
    </row>
    <row r="15" spans="1:53" x14ac:dyDescent="0.35">
      <c r="A15" t="s">
        <v>131</v>
      </c>
      <c r="B15" t="s">
        <v>139</v>
      </c>
      <c r="C15">
        <v>24</v>
      </c>
      <c r="D15">
        <f t="shared" si="0"/>
        <v>2400</v>
      </c>
      <c r="E15">
        <f t="shared" si="1"/>
        <v>7.2499999999999911</v>
      </c>
      <c r="F15">
        <v>32</v>
      </c>
      <c r="G15" s="4" t="s">
        <v>256</v>
      </c>
      <c r="H15">
        <v>21</v>
      </c>
      <c r="I15">
        <f t="shared" si="13"/>
        <v>2100</v>
      </c>
      <c r="J15">
        <f t="shared" si="2"/>
        <v>6.3437499999999929</v>
      </c>
      <c r="M15" t="s">
        <v>394</v>
      </c>
      <c r="N15">
        <v>23.5</v>
      </c>
      <c r="O15">
        <f t="shared" si="3"/>
        <v>2350</v>
      </c>
      <c r="P15">
        <f t="shared" si="4"/>
        <v>7.098958333333325</v>
      </c>
      <c r="R15" s="1"/>
      <c r="S15" s="1" t="s">
        <v>445</v>
      </c>
      <c r="T15" s="1">
        <v>25</v>
      </c>
      <c r="U15">
        <f t="shared" si="5"/>
        <v>2500</v>
      </c>
      <c r="V15">
        <f t="shared" si="6"/>
        <v>7.5520833333333242</v>
      </c>
      <c r="Y15" t="s">
        <v>829</v>
      </c>
      <c r="Z15">
        <v>18.5</v>
      </c>
      <c r="AA15">
        <f t="shared" si="7"/>
        <v>1850</v>
      </c>
      <c r="AB15">
        <f t="shared" si="8"/>
        <v>5.5885416666666599</v>
      </c>
      <c r="AE15" t="s">
        <v>1002</v>
      </c>
      <c r="AF15">
        <v>30.5</v>
      </c>
      <c r="AG15">
        <f t="shared" si="9"/>
        <v>3050</v>
      </c>
      <c r="AH15">
        <f t="shared" si="10"/>
        <v>9.2135416666666554</v>
      </c>
      <c r="AL15" t="s">
        <v>1104</v>
      </c>
      <c r="AM15">
        <v>15</v>
      </c>
      <c r="AN15">
        <f t="shared" si="11"/>
        <v>1500</v>
      </c>
      <c r="AO15">
        <f t="shared" si="12"/>
        <v>4.5312499999999947</v>
      </c>
      <c r="AT15" s="5"/>
      <c r="AU15" s="5"/>
      <c r="AV15" s="5"/>
      <c r="AW15" s="5"/>
      <c r="AX15" s="5"/>
      <c r="AY15" s="5"/>
      <c r="AZ15" s="5"/>
      <c r="BA15" s="7"/>
    </row>
    <row r="16" spans="1:53" x14ac:dyDescent="0.35">
      <c r="A16" t="s">
        <v>131</v>
      </c>
      <c r="B16" t="s">
        <v>140</v>
      </c>
      <c r="C16">
        <v>22</v>
      </c>
      <c r="D16">
        <f t="shared" si="0"/>
        <v>2200</v>
      </c>
      <c r="E16">
        <f t="shared" si="1"/>
        <v>6.6458333333333259</v>
      </c>
      <c r="F16">
        <v>32</v>
      </c>
      <c r="G16" s="4" t="s">
        <v>246</v>
      </c>
      <c r="H16">
        <v>21</v>
      </c>
      <c r="I16">
        <f t="shared" si="13"/>
        <v>2100</v>
      </c>
      <c r="J16">
        <f t="shared" si="2"/>
        <v>6.3437499999999929</v>
      </c>
      <c r="K16">
        <v>32</v>
      </c>
      <c r="M16" t="s">
        <v>395</v>
      </c>
      <c r="N16">
        <v>24</v>
      </c>
      <c r="O16">
        <f t="shared" si="3"/>
        <v>2400</v>
      </c>
      <c r="P16">
        <f t="shared" si="4"/>
        <v>7.2499999999999911</v>
      </c>
      <c r="R16" s="1"/>
      <c r="S16" s="1" t="s">
        <v>446</v>
      </c>
      <c r="T16" s="1">
        <v>25.5</v>
      </c>
      <c r="U16">
        <f t="shared" si="5"/>
        <v>2550</v>
      </c>
      <c r="V16">
        <f t="shared" si="6"/>
        <v>7.7031249999999911</v>
      </c>
      <c r="Y16" t="s">
        <v>690</v>
      </c>
      <c r="Z16">
        <v>27.5</v>
      </c>
      <c r="AA16">
        <f t="shared" si="7"/>
        <v>2750</v>
      </c>
      <c r="AB16">
        <f t="shared" si="8"/>
        <v>8.3072916666666572</v>
      </c>
      <c r="AE16" t="s">
        <v>918</v>
      </c>
      <c r="AF16">
        <v>30.5</v>
      </c>
      <c r="AG16">
        <f t="shared" si="9"/>
        <v>3050</v>
      </c>
      <c r="AH16">
        <f t="shared" si="10"/>
        <v>9.2135416666666554</v>
      </c>
      <c r="AL16" t="s">
        <v>1105</v>
      </c>
      <c r="AM16">
        <v>25</v>
      </c>
      <c r="AN16">
        <f t="shared" si="11"/>
        <v>2500</v>
      </c>
      <c r="AO16">
        <f t="shared" si="12"/>
        <v>7.5520833333333242</v>
      </c>
      <c r="AT16" s="5"/>
      <c r="AU16" s="5"/>
      <c r="AV16" s="5"/>
      <c r="AW16" s="5"/>
      <c r="AX16" s="5"/>
      <c r="AY16" s="5"/>
      <c r="AZ16" s="5"/>
      <c r="BA16" s="7"/>
    </row>
    <row r="17" spans="1:53" ht="29" x14ac:dyDescent="0.35">
      <c r="A17" t="s">
        <v>131</v>
      </c>
      <c r="B17" t="s">
        <v>98</v>
      </c>
      <c r="C17">
        <v>24</v>
      </c>
      <c r="D17">
        <f t="shared" si="0"/>
        <v>2400</v>
      </c>
      <c r="E17">
        <f t="shared" si="1"/>
        <v>7.2499999999999911</v>
      </c>
      <c r="F17">
        <v>32</v>
      </c>
      <c r="G17" s="4" t="s">
        <v>257</v>
      </c>
      <c r="H17">
        <v>32</v>
      </c>
      <c r="I17">
        <f t="shared" si="13"/>
        <v>3200</v>
      </c>
      <c r="J17">
        <f t="shared" si="2"/>
        <v>9.6666666666666554</v>
      </c>
      <c r="K17">
        <v>43</v>
      </c>
      <c r="M17" t="s">
        <v>276</v>
      </c>
      <c r="N17">
        <v>14.5</v>
      </c>
      <c r="O17">
        <f t="shared" si="3"/>
        <v>1450</v>
      </c>
      <c r="P17">
        <f t="shared" si="4"/>
        <v>4.3802083333333286</v>
      </c>
      <c r="R17" s="1"/>
      <c r="S17" s="1" t="s">
        <v>591</v>
      </c>
      <c r="T17" s="1">
        <v>39</v>
      </c>
      <c r="U17">
        <f>T17*104.25</f>
        <v>4065.75</v>
      </c>
      <c r="V17">
        <f t="shared" si="6"/>
        <v>11.781249999999986</v>
      </c>
      <c r="W17" t="s">
        <v>604</v>
      </c>
      <c r="Y17" t="s">
        <v>830</v>
      </c>
      <c r="Z17">
        <v>27.5</v>
      </c>
      <c r="AA17">
        <f t="shared" si="7"/>
        <v>2750</v>
      </c>
      <c r="AB17">
        <f t="shared" si="8"/>
        <v>8.3072916666666572</v>
      </c>
      <c r="AE17" t="s">
        <v>919</v>
      </c>
      <c r="AF17">
        <v>30.5</v>
      </c>
      <c r="AG17">
        <f t="shared" si="9"/>
        <v>3050</v>
      </c>
      <c r="AH17">
        <f t="shared" si="10"/>
        <v>9.2135416666666554</v>
      </c>
      <c r="AL17" t="s">
        <v>1044</v>
      </c>
      <c r="AM17">
        <v>25</v>
      </c>
      <c r="AN17">
        <f t="shared" si="11"/>
        <v>2500</v>
      </c>
      <c r="AO17">
        <f t="shared" si="12"/>
        <v>7.5520833333333242</v>
      </c>
      <c r="AQ17" s="26">
        <v>294.5</v>
      </c>
      <c r="AT17" s="5"/>
      <c r="AU17" s="5"/>
      <c r="AV17" s="5"/>
      <c r="AW17" s="5"/>
      <c r="AX17" s="5"/>
      <c r="AY17" s="5"/>
      <c r="AZ17" s="5"/>
      <c r="BA17" s="7"/>
    </row>
    <row r="18" spans="1:53" x14ac:dyDescent="0.35">
      <c r="A18" t="s">
        <v>131</v>
      </c>
      <c r="B18" t="s">
        <v>100</v>
      </c>
      <c r="C18">
        <v>27</v>
      </c>
      <c r="D18">
        <f t="shared" si="0"/>
        <v>2700</v>
      </c>
      <c r="E18">
        <f t="shared" si="1"/>
        <v>8.1562499999999911</v>
      </c>
      <c r="F18">
        <v>40</v>
      </c>
      <c r="G18" s="4" t="s">
        <v>258</v>
      </c>
      <c r="H18">
        <v>22</v>
      </c>
      <c r="I18">
        <f t="shared" si="13"/>
        <v>2200</v>
      </c>
      <c r="J18">
        <f t="shared" si="2"/>
        <v>6.6458333333333259</v>
      </c>
      <c r="K18">
        <v>32</v>
      </c>
      <c r="M18" t="s">
        <v>396</v>
      </c>
      <c r="N18">
        <v>13</v>
      </c>
      <c r="O18">
        <f t="shared" si="3"/>
        <v>1300</v>
      </c>
      <c r="P18">
        <f t="shared" si="4"/>
        <v>3.9270833333333286</v>
      </c>
      <c r="R18" s="1"/>
      <c r="S18" s="1" t="s">
        <v>592</v>
      </c>
      <c r="T18" s="1">
        <v>26</v>
      </c>
      <c r="U18">
        <f t="shared" si="5"/>
        <v>2600</v>
      </c>
      <c r="V18">
        <f t="shared" si="6"/>
        <v>7.8541666666666572</v>
      </c>
      <c r="Y18" t="s">
        <v>831</v>
      </c>
      <c r="Z18">
        <v>26.5</v>
      </c>
      <c r="AA18">
        <f t="shared" si="7"/>
        <v>2650</v>
      </c>
      <c r="AB18">
        <f t="shared" si="8"/>
        <v>8.0052083333333233</v>
      </c>
      <c r="AE18" t="s">
        <v>1003</v>
      </c>
      <c r="AF18">
        <v>30.5</v>
      </c>
      <c r="AG18">
        <f t="shared" si="9"/>
        <v>3050</v>
      </c>
      <c r="AH18">
        <f t="shared" si="10"/>
        <v>9.2135416666666554</v>
      </c>
      <c r="AL18" t="s">
        <v>1047</v>
      </c>
      <c r="AM18">
        <v>24.5</v>
      </c>
      <c r="AN18">
        <f t="shared" si="11"/>
        <v>2450</v>
      </c>
      <c r="AO18">
        <f t="shared" si="12"/>
        <v>7.4010416666666581</v>
      </c>
      <c r="AT18" s="5"/>
      <c r="AU18" s="5"/>
      <c r="AV18" s="5"/>
      <c r="AW18" s="5"/>
      <c r="AX18" s="5"/>
      <c r="AY18" s="5"/>
      <c r="AZ18" s="5"/>
      <c r="BA18" s="7"/>
    </row>
    <row r="19" spans="1:53" x14ac:dyDescent="0.35">
      <c r="A19" t="s">
        <v>131</v>
      </c>
      <c r="B19" t="s">
        <v>101</v>
      </c>
      <c r="C19">
        <v>22</v>
      </c>
      <c r="D19">
        <f t="shared" si="0"/>
        <v>2200</v>
      </c>
      <c r="E19">
        <f t="shared" si="1"/>
        <v>6.6458333333333259</v>
      </c>
      <c r="G19" s="4" t="s">
        <v>259</v>
      </c>
      <c r="H19">
        <v>22</v>
      </c>
      <c r="I19">
        <f t="shared" si="13"/>
        <v>2200</v>
      </c>
      <c r="J19">
        <f t="shared" si="2"/>
        <v>6.6458333333333259</v>
      </c>
      <c r="K19">
        <v>32</v>
      </c>
      <c r="M19" t="s">
        <v>397</v>
      </c>
      <c r="N19">
        <v>20</v>
      </c>
      <c r="O19">
        <f t="shared" si="3"/>
        <v>2000</v>
      </c>
      <c r="P19">
        <f t="shared" si="4"/>
        <v>6.0416666666666599</v>
      </c>
      <c r="R19" s="1"/>
      <c r="S19" s="1" t="s">
        <v>593</v>
      </c>
      <c r="T19" s="1">
        <v>26.5</v>
      </c>
      <c r="U19">
        <f t="shared" si="5"/>
        <v>2650</v>
      </c>
      <c r="V19">
        <f t="shared" si="6"/>
        <v>8.0052083333333233</v>
      </c>
      <c r="Y19" t="s">
        <v>691</v>
      </c>
      <c r="Z19">
        <v>27</v>
      </c>
      <c r="AA19">
        <f t="shared" si="7"/>
        <v>2700</v>
      </c>
      <c r="AB19">
        <f t="shared" si="8"/>
        <v>8.1562499999999911</v>
      </c>
      <c r="AE19" t="s">
        <v>920</v>
      </c>
      <c r="AF19">
        <v>30.5</v>
      </c>
      <c r="AG19">
        <f t="shared" si="9"/>
        <v>3050</v>
      </c>
      <c r="AH19">
        <f t="shared" si="10"/>
        <v>9.2135416666666554</v>
      </c>
      <c r="AL19" t="s">
        <v>1048</v>
      </c>
      <c r="AM19">
        <v>25.5</v>
      </c>
      <c r="AN19">
        <f t="shared" si="11"/>
        <v>2550</v>
      </c>
      <c r="AO19">
        <f t="shared" si="12"/>
        <v>7.7031249999999911</v>
      </c>
      <c r="AT19" s="5"/>
      <c r="AU19" s="5"/>
      <c r="AV19" s="5"/>
      <c r="AW19" s="5"/>
      <c r="AX19" s="5"/>
      <c r="AY19" s="5"/>
      <c r="AZ19" s="5"/>
      <c r="BA19" s="7"/>
    </row>
    <row r="20" spans="1:53" x14ac:dyDescent="0.35">
      <c r="A20" t="s">
        <v>131</v>
      </c>
      <c r="B20" t="s">
        <v>104</v>
      </c>
      <c r="C20">
        <v>22</v>
      </c>
      <c r="D20">
        <f t="shared" si="0"/>
        <v>2200</v>
      </c>
      <c r="E20">
        <f t="shared" si="1"/>
        <v>6.6458333333333259</v>
      </c>
      <c r="F20">
        <v>32</v>
      </c>
      <c r="G20" s="4" t="s">
        <v>191</v>
      </c>
      <c r="H20">
        <v>27</v>
      </c>
      <c r="I20">
        <f t="shared" si="13"/>
        <v>2700</v>
      </c>
      <c r="J20">
        <f t="shared" si="2"/>
        <v>8.1562499999999911</v>
      </c>
      <c r="K20">
        <v>40</v>
      </c>
      <c r="M20" t="s">
        <v>281</v>
      </c>
      <c r="N20">
        <v>24</v>
      </c>
      <c r="O20">
        <f t="shared" si="3"/>
        <v>2400</v>
      </c>
      <c r="P20">
        <f t="shared" si="4"/>
        <v>7.2499999999999911</v>
      </c>
      <c r="R20" s="1"/>
      <c r="S20" s="1" t="s">
        <v>594</v>
      </c>
      <c r="T20" s="1">
        <v>30</v>
      </c>
      <c r="U20">
        <f t="shared" si="5"/>
        <v>3000</v>
      </c>
      <c r="V20">
        <f t="shared" si="6"/>
        <v>9.0624999999999893</v>
      </c>
      <c r="Y20" t="s">
        <v>692</v>
      </c>
      <c r="Z20">
        <v>27.5</v>
      </c>
      <c r="AA20">
        <f t="shared" si="7"/>
        <v>2750</v>
      </c>
      <c r="AB20">
        <f t="shared" si="8"/>
        <v>8.3072916666666572</v>
      </c>
      <c r="AE20" t="s">
        <v>1004</v>
      </c>
      <c r="AF20">
        <v>30</v>
      </c>
      <c r="AG20">
        <f t="shared" si="9"/>
        <v>3000</v>
      </c>
      <c r="AH20">
        <f t="shared" si="10"/>
        <v>9.0624999999999893</v>
      </c>
      <c r="AL20" t="s">
        <v>1106</v>
      </c>
      <c r="AM20">
        <v>24</v>
      </c>
      <c r="AN20">
        <f t="shared" si="11"/>
        <v>2400</v>
      </c>
      <c r="AO20">
        <f t="shared" si="12"/>
        <v>7.2499999999999911</v>
      </c>
      <c r="AT20" s="5"/>
      <c r="AU20" s="5"/>
      <c r="AV20" s="5"/>
      <c r="AW20" s="5"/>
      <c r="AX20" s="5"/>
      <c r="AY20" s="5"/>
      <c r="AZ20" s="5"/>
      <c r="BA20" s="7"/>
    </row>
    <row r="21" spans="1:53" x14ac:dyDescent="0.35">
      <c r="A21" t="s">
        <v>131</v>
      </c>
      <c r="B21" t="s">
        <v>141</v>
      </c>
      <c r="C21">
        <v>22</v>
      </c>
      <c r="D21">
        <f t="shared" si="0"/>
        <v>2200</v>
      </c>
      <c r="E21">
        <f t="shared" si="1"/>
        <v>6.6458333333333259</v>
      </c>
      <c r="F21">
        <v>32</v>
      </c>
      <c r="G21" s="4" t="s">
        <v>191</v>
      </c>
      <c r="H21">
        <v>28.5</v>
      </c>
      <c r="I21">
        <f t="shared" si="13"/>
        <v>2850</v>
      </c>
      <c r="J21">
        <f t="shared" si="2"/>
        <v>8.6093749999999893</v>
      </c>
      <c r="K21">
        <v>40</v>
      </c>
      <c r="M21" t="s">
        <v>398</v>
      </c>
      <c r="N21">
        <v>18</v>
      </c>
      <c r="O21">
        <f t="shared" si="3"/>
        <v>1800</v>
      </c>
      <c r="P21">
        <f t="shared" si="4"/>
        <v>5.4374999999999938</v>
      </c>
      <c r="R21" s="1"/>
      <c r="S21" s="1" t="s">
        <v>454</v>
      </c>
      <c r="T21" s="1">
        <v>24</v>
      </c>
      <c r="U21" s="1">
        <f t="shared" si="5"/>
        <v>2400</v>
      </c>
      <c r="V21">
        <f t="shared" si="6"/>
        <v>7.2499999999999911</v>
      </c>
      <c r="Y21" t="s">
        <v>832</v>
      </c>
      <c r="Z21">
        <v>27.5</v>
      </c>
      <c r="AA21">
        <f t="shared" si="7"/>
        <v>2750</v>
      </c>
      <c r="AB21">
        <f t="shared" si="8"/>
        <v>8.3072916666666572</v>
      </c>
      <c r="AE21" t="s">
        <v>1005</v>
      </c>
      <c r="AF21">
        <v>30</v>
      </c>
      <c r="AG21">
        <f t="shared" si="9"/>
        <v>3000</v>
      </c>
      <c r="AH21">
        <f t="shared" si="10"/>
        <v>9.0624999999999893</v>
      </c>
      <c r="AL21" t="s">
        <v>1049</v>
      </c>
      <c r="AM21">
        <v>24</v>
      </c>
      <c r="AN21">
        <f t="shared" si="11"/>
        <v>2400</v>
      </c>
      <c r="AO21">
        <f t="shared" si="12"/>
        <v>7.2499999999999911</v>
      </c>
      <c r="AT21" s="5"/>
      <c r="AU21" s="5"/>
      <c r="AV21" s="5"/>
      <c r="AW21" s="5"/>
      <c r="AX21" s="5"/>
      <c r="AY21" s="5"/>
      <c r="AZ21" s="5"/>
      <c r="BA21" s="7"/>
    </row>
    <row r="22" spans="1:53" x14ac:dyDescent="0.35">
      <c r="A22" t="s">
        <v>131</v>
      </c>
      <c r="B22" t="s">
        <v>142</v>
      </c>
      <c r="C22">
        <v>21.5</v>
      </c>
      <c r="D22">
        <f t="shared" si="0"/>
        <v>2150</v>
      </c>
      <c r="E22">
        <f t="shared" si="1"/>
        <v>6.494791666666659</v>
      </c>
      <c r="F22">
        <v>24</v>
      </c>
      <c r="G22" s="4" t="s">
        <v>260</v>
      </c>
      <c r="H22">
        <v>24</v>
      </c>
      <c r="I22">
        <f t="shared" si="13"/>
        <v>2400</v>
      </c>
      <c r="J22">
        <f t="shared" si="2"/>
        <v>7.2499999999999911</v>
      </c>
      <c r="K22">
        <v>27</v>
      </c>
      <c r="M22" t="s">
        <v>399</v>
      </c>
      <c r="N22">
        <v>12</v>
      </c>
      <c r="O22">
        <f t="shared" si="3"/>
        <v>1200</v>
      </c>
      <c r="P22">
        <f t="shared" si="4"/>
        <v>3.6249999999999956</v>
      </c>
      <c r="R22" s="1"/>
      <c r="S22" s="1" t="s">
        <v>595</v>
      </c>
      <c r="T22" s="1">
        <v>25</v>
      </c>
      <c r="U22" s="1">
        <f t="shared" si="5"/>
        <v>2500</v>
      </c>
      <c r="V22">
        <f t="shared" si="6"/>
        <v>7.5520833333333242</v>
      </c>
      <c r="Y22" t="s">
        <v>694</v>
      </c>
      <c r="Z22">
        <v>30</v>
      </c>
      <c r="AA22">
        <f t="shared" si="7"/>
        <v>3000</v>
      </c>
      <c r="AB22">
        <f t="shared" si="8"/>
        <v>9.0624999999999893</v>
      </c>
      <c r="AE22" t="s">
        <v>921</v>
      </c>
      <c r="AF22">
        <v>29.5</v>
      </c>
      <c r="AG22">
        <f t="shared" si="9"/>
        <v>2950</v>
      </c>
      <c r="AH22">
        <f t="shared" si="10"/>
        <v>8.9114583333333233</v>
      </c>
      <c r="AL22" t="s">
        <v>1107</v>
      </c>
      <c r="AM22">
        <v>26</v>
      </c>
      <c r="AN22">
        <f t="shared" si="11"/>
        <v>2600</v>
      </c>
      <c r="AO22">
        <f t="shared" si="12"/>
        <v>7.8541666666666572</v>
      </c>
      <c r="AT22" s="5"/>
      <c r="AU22" s="5"/>
      <c r="AV22" s="5"/>
      <c r="AW22" s="5"/>
      <c r="AX22" s="5"/>
      <c r="AY22" s="5"/>
      <c r="AZ22" s="5"/>
      <c r="BA22" s="7"/>
    </row>
    <row r="23" spans="1:53" x14ac:dyDescent="0.35">
      <c r="A23" t="s">
        <v>131</v>
      </c>
      <c r="B23" t="s">
        <v>143</v>
      </c>
      <c r="C23">
        <v>26.5</v>
      </c>
      <c r="D23">
        <f t="shared" si="0"/>
        <v>2650</v>
      </c>
      <c r="E23">
        <f t="shared" si="1"/>
        <v>8.0052083333333233</v>
      </c>
      <c r="F23">
        <v>29</v>
      </c>
      <c r="G23" s="4" t="s">
        <v>261</v>
      </c>
      <c r="H23">
        <v>30.5</v>
      </c>
      <c r="I23">
        <f t="shared" si="13"/>
        <v>3050</v>
      </c>
      <c r="J23">
        <f t="shared" si="2"/>
        <v>9.2135416666666554</v>
      </c>
      <c r="K23">
        <v>44</v>
      </c>
      <c r="M23" t="s">
        <v>287</v>
      </c>
      <c r="N23">
        <v>17</v>
      </c>
      <c r="O23">
        <f t="shared" si="3"/>
        <v>1700</v>
      </c>
      <c r="P23">
        <f t="shared" si="4"/>
        <v>5.1354166666666607</v>
      </c>
      <c r="R23" s="1"/>
      <c r="S23" s="1" t="s">
        <v>596</v>
      </c>
      <c r="T23" s="1">
        <v>29.5</v>
      </c>
      <c r="U23" s="1">
        <f>T23*104.5</f>
        <v>3082.75</v>
      </c>
      <c r="V23">
        <f t="shared" si="6"/>
        <v>8.9114583333333233</v>
      </c>
      <c r="W23" t="s">
        <v>603</v>
      </c>
      <c r="X23" s="26">
        <v>328</v>
      </c>
      <c r="Y23" t="s">
        <v>695</v>
      </c>
      <c r="Z23">
        <v>27</v>
      </c>
      <c r="AA23">
        <f t="shared" si="7"/>
        <v>2700</v>
      </c>
      <c r="AB23">
        <f t="shared" si="8"/>
        <v>8.1562499999999911</v>
      </c>
      <c r="AD23" s="26">
        <v>318</v>
      </c>
      <c r="AE23" t="s">
        <v>922</v>
      </c>
      <c r="AF23">
        <v>29.5</v>
      </c>
      <c r="AG23">
        <f t="shared" si="9"/>
        <v>2950</v>
      </c>
      <c r="AH23">
        <f t="shared" si="10"/>
        <v>8.9114583333333233</v>
      </c>
      <c r="AL23" t="s">
        <v>1108</v>
      </c>
      <c r="AM23">
        <v>25</v>
      </c>
      <c r="AN23">
        <f t="shared" si="11"/>
        <v>2500</v>
      </c>
      <c r="AO23">
        <f t="shared" si="12"/>
        <v>7.5520833333333242</v>
      </c>
      <c r="AT23" s="5"/>
      <c r="AU23" s="5"/>
      <c r="AV23" s="5"/>
      <c r="AW23" s="5"/>
      <c r="AX23" s="5"/>
      <c r="AY23" s="5"/>
      <c r="AZ23" s="5"/>
      <c r="BA23" s="7"/>
    </row>
    <row r="24" spans="1:53" x14ac:dyDescent="0.35">
      <c r="A24" t="s">
        <v>131</v>
      </c>
      <c r="B24" t="s">
        <v>144</v>
      </c>
      <c r="C24">
        <v>29</v>
      </c>
      <c r="D24">
        <f t="shared" si="0"/>
        <v>2900</v>
      </c>
      <c r="E24">
        <f t="shared" si="1"/>
        <v>8.7604166666666572</v>
      </c>
      <c r="F24">
        <v>40</v>
      </c>
      <c r="G24" s="4" t="s">
        <v>262</v>
      </c>
      <c r="H24">
        <v>31.5</v>
      </c>
      <c r="I24">
        <f t="shared" si="13"/>
        <v>3150</v>
      </c>
      <c r="J24">
        <f t="shared" si="2"/>
        <v>9.5156249999999893</v>
      </c>
      <c r="K24">
        <v>44</v>
      </c>
      <c r="M24" t="s">
        <v>288</v>
      </c>
      <c r="N24">
        <v>17</v>
      </c>
      <c r="O24">
        <f t="shared" si="3"/>
        <v>1700</v>
      </c>
      <c r="P24">
        <f t="shared" si="4"/>
        <v>5.1354166666666607</v>
      </c>
      <c r="R24" s="1"/>
      <c r="S24" s="38" t="s">
        <v>455</v>
      </c>
      <c r="T24" s="38">
        <v>30</v>
      </c>
      <c r="U24" s="38">
        <f t="shared" si="5"/>
        <v>3000</v>
      </c>
      <c r="V24" s="39">
        <f t="shared" si="6"/>
        <v>9.0624999999999893</v>
      </c>
      <c r="Y24" t="s">
        <v>701</v>
      </c>
      <c r="Z24">
        <v>27</v>
      </c>
      <c r="AA24">
        <f t="shared" si="7"/>
        <v>2700</v>
      </c>
      <c r="AB24">
        <f t="shared" si="8"/>
        <v>8.1562499999999911</v>
      </c>
      <c r="AE24" t="s">
        <v>923</v>
      </c>
      <c r="AF24">
        <v>29.5</v>
      </c>
      <c r="AG24">
        <f t="shared" si="9"/>
        <v>2950</v>
      </c>
      <c r="AH24">
        <f t="shared" si="10"/>
        <v>8.9114583333333233</v>
      </c>
      <c r="AL24" t="s">
        <v>1109</v>
      </c>
      <c r="AM24">
        <v>25</v>
      </c>
      <c r="AN24">
        <f t="shared" si="11"/>
        <v>2500</v>
      </c>
      <c r="AO24">
        <f t="shared" si="12"/>
        <v>7.5520833333333242</v>
      </c>
      <c r="AT24" s="5"/>
      <c r="AU24" s="5"/>
      <c r="AV24" s="5"/>
      <c r="AW24" s="5"/>
      <c r="AX24" s="5"/>
      <c r="AY24" s="5"/>
      <c r="AZ24" s="5"/>
      <c r="BA24" s="7"/>
    </row>
    <row r="25" spans="1:53" x14ac:dyDescent="0.35">
      <c r="A25" t="s">
        <v>131</v>
      </c>
      <c r="B25" t="s">
        <v>145</v>
      </c>
      <c r="C25">
        <v>30</v>
      </c>
      <c r="D25">
        <f t="shared" si="0"/>
        <v>3000</v>
      </c>
      <c r="E25">
        <f t="shared" si="1"/>
        <v>9.0624999999999893</v>
      </c>
      <c r="F25">
        <v>40</v>
      </c>
      <c r="G25" s="4" t="s">
        <v>263</v>
      </c>
      <c r="H25">
        <v>31.5</v>
      </c>
      <c r="I25">
        <f t="shared" si="13"/>
        <v>3150</v>
      </c>
      <c r="J25">
        <f t="shared" si="2"/>
        <v>9.5156249999999893</v>
      </c>
      <c r="K25">
        <v>44</v>
      </c>
      <c r="M25" t="s">
        <v>289</v>
      </c>
      <c r="N25">
        <v>18</v>
      </c>
      <c r="O25">
        <f t="shared" si="3"/>
        <v>1800</v>
      </c>
      <c r="P25">
        <f t="shared" si="4"/>
        <v>5.4374999999999938</v>
      </c>
      <c r="R25" s="1"/>
      <c r="S25" s="38" t="s">
        <v>456</v>
      </c>
      <c r="T25" s="38">
        <v>30</v>
      </c>
      <c r="U25" s="38">
        <f t="shared" si="5"/>
        <v>3000</v>
      </c>
      <c r="V25" s="39">
        <f t="shared" si="6"/>
        <v>9.0624999999999893</v>
      </c>
      <c r="Y25" t="s">
        <v>833</v>
      </c>
      <c r="Z25">
        <v>23</v>
      </c>
      <c r="AA25">
        <f t="shared" si="7"/>
        <v>2300</v>
      </c>
      <c r="AB25">
        <f t="shared" si="8"/>
        <v>6.947916666666659</v>
      </c>
      <c r="AE25" t="s">
        <v>924</v>
      </c>
      <c r="AF25">
        <v>29.5</v>
      </c>
      <c r="AG25">
        <f t="shared" si="9"/>
        <v>2950</v>
      </c>
      <c r="AH25">
        <f t="shared" si="10"/>
        <v>8.9114583333333233</v>
      </c>
      <c r="AJ25" s="26">
        <v>390</v>
      </c>
      <c r="AL25" t="s">
        <v>1110</v>
      </c>
      <c r="AM25">
        <v>27</v>
      </c>
      <c r="AN25">
        <f t="shared" si="11"/>
        <v>2700</v>
      </c>
      <c r="AO25">
        <f t="shared" si="12"/>
        <v>8.1562499999999911</v>
      </c>
      <c r="AT25" s="5"/>
      <c r="AU25" s="5"/>
      <c r="AV25" s="5"/>
      <c r="AW25" s="5"/>
      <c r="AX25" s="5"/>
      <c r="AY25" s="5"/>
      <c r="AZ25" s="5"/>
      <c r="BA25" s="7"/>
    </row>
    <row r="26" spans="1:53" x14ac:dyDescent="0.35">
      <c r="A26" t="s">
        <v>131</v>
      </c>
      <c r="B26" t="s">
        <v>146</v>
      </c>
      <c r="C26">
        <v>30.5</v>
      </c>
      <c r="D26">
        <f t="shared" si="0"/>
        <v>3050</v>
      </c>
      <c r="E26">
        <f t="shared" si="1"/>
        <v>9.2135416666666554</v>
      </c>
      <c r="F26">
        <v>40</v>
      </c>
      <c r="G26" s="4" t="s">
        <v>264</v>
      </c>
      <c r="H26">
        <v>31</v>
      </c>
      <c r="I26">
        <f t="shared" si="13"/>
        <v>3100</v>
      </c>
      <c r="J26">
        <f t="shared" si="2"/>
        <v>9.3645833333333233</v>
      </c>
      <c r="K26">
        <v>44</v>
      </c>
      <c r="M26" t="s">
        <v>400</v>
      </c>
      <c r="N26">
        <v>17.5</v>
      </c>
      <c r="O26">
        <f t="shared" si="3"/>
        <v>1750</v>
      </c>
      <c r="P26">
        <f t="shared" si="4"/>
        <v>5.2864583333333268</v>
      </c>
      <c r="R26" s="1"/>
      <c r="S26" s="38" t="s">
        <v>457</v>
      </c>
      <c r="T26" s="38">
        <v>30</v>
      </c>
      <c r="U26" s="38">
        <f t="shared" si="5"/>
        <v>3000</v>
      </c>
      <c r="V26" s="39">
        <f t="shared" si="6"/>
        <v>9.0624999999999893</v>
      </c>
      <c r="Y26" t="s">
        <v>703</v>
      </c>
      <c r="Z26">
        <v>18</v>
      </c>
      <c r="AA26">
        <f t="shared" si="7"/>
        <v>1800</v>
      </c>
      <c r="AB26">
        <f t="shared" si="8"/>
        <v>5.4374999999999938</v>
      </c>
      <c r="AE26" t="s">
        <v>934</v>
      </c>
      <c r="AF26">
        <v>26</v>
      </c>
      <c r="AG26">
        <f t="shared" si="9"/>
        <v>2600</v>
      </c>
      <c r="AH26">
        <f t="shared" si="10"/>
        <v>7.8541666666666572</v>
      </c>
      <c r="AL26" t="s">
        <v>1111</v>
      </c>
      <c r="AM26">
        <v>24</v>
      </c>
      <c r="AN26">
        <f t="shared" si="11"/>
        <v>2400</v>
      </c>
      <c r="AO26">
        <f t="shared" si="12"/>
        <v>7.2499999999999911</v>
      </c>
      <c r="AT26" s="5"/>
      <c r="AU26" s="5"/>
      <c r="AV26" s="5"/>
      <c r="AW26" s="5"/>
      <c r="AX26" s="5"/>
      <c r="AY26" s="5"/>
      <c r="AZ26" s="5"/>
      <c r="BA26" s="7"/>
    </row>
    <row r="27" spans="1:53" x14ac:dyDescent="0.35">
      <c r="A27" t="s">
        <v>131</v>
      </c>
      <c r="B27" t="s">
        <v>147</v>
      </c>
      <c r="C27">
        <v>30.5</v>
      </c>
      <c r="D27">
        <f t="shared" si="0"/>
        <v>3050</v>
      </c>
      <c r="E27">
        <f t="shared" si="1"/>
        <v>9.2135416666666554</v>
      </c>
      <c r="F27">
        <v>40</v>
      </c>
      <c r="G27" s="4" t="s">
        <v>265</v>
      </c>
      <c r="H27">
        <v>32.5</v>
      </c>
      <c r="I27">
        <f t="shared" si="13"/>
        <v>3250</v>
      </c>
      <c r="J27">
        <f t="shared" si="2"/>
        <v>9.8177083333333215</v>
      </c>
      <c r="K27">
        <v>44</v>
      </c>
      <c r="M27" t="s">
        <v>401</v>
      </c>
      <c r="N27">
        <v>23</v>
      </c>
      <c r="O27">
        <f t="shared" si="3"/>
        <v>2300</v>
      </c>
      <c r="P27">
        <f t="shared" si="4"/>
        <v>6.947916666666659</v>
      </c>
      <c r="R27" s="1"/>
      <c r="S27" s="1" t="s">
        <v>471</v>
      </c>
      <c r="T27" s="1">
        <v>24</v>
      </c>
      <c r="U27" s="1">
        <f t="shared" si="5"/>
        <v>2400</v>
      </c>
      <c r="V27">
        <f t="shared" si="6"/>
        <v>7.2499999999999911</v>
      </c>
      <c r="Y27" t="s">
        <v>718</v>
      </c>
      <c r="Z27">
        <v>18</v>
      </c>
      <c r="AA27">
        <f t="shared" si="7"/>
        <v>1800</v>
      </c>
      <c r="AB27">
        <f t="shared" si="8"/>
        <v>5.4374999999999938</v>
      </c>
      <c r="AE27" t="s">
        <v>1006</v>
      </c>
      <c r="AF27">
        <v>26</v>
      </c>
      <c r="AG27">
        <f t="shared" si="9"/>
        <v>2600</v>
      </c>
      <c r="AH27">
        <f t="shared" si="10"/>
        <v>7.8541666666666572</v>
      </c>
      <c r="AL27" t="s">
        <v>1112</v>
      </c>
      <c r="AM27">
        <v>26</v>
      </c>
      <c r="AN27">
        <f t="shared" si="11"/>
        <v>2600</v>
      </c>
      <c r="AO27">
        <f t="shared" si="12"/>
        <v>7.8541666666666572</v>
      </c>
      <c r="AT27" s="5"/>
      <c r="AU27" s="5"/>
      <c r="AV27" s="5"/>
      <c r="AW27" s="5"/>
      <c r="AX27" s="5"/>
      <c r="AY27" s="5"/>
      <c r="AZ27" s="5"/>
      <c r="BA27" s="7"/>
    </row>
    <row r="28" spans="1:53" x14ac:dyDescent="0.35">
      <c r="A28" t="s">
        <v>131</v>
      </c>
      <c r="B28" t="s">
        <v>148</v>
      </c>
      <c r="C28">
        <v>31</v>
      </c>
      <c r="D28">
        <f t="shared" si="0"/>
        <v>3100</v>
      </c>
      <c r="E28">
        <f t="shared" si="1"/>
        <v>9.3645833333333233</v>
      </c>
      <c r="F28">
        <v>40</v>
      </c>
      <c r="G28" s="4" t="s">
        <v>266</v>
      </c>
      <c r="H28">
        <v>26</v>
      </c>
      <c r="I28">
        <f t="shared" si="13"/>
        <v>2600</v>
      </c>
      <c r="J28">
        <f t="shared" si="2"/>
        <v>7.8541666666666572</v>
      </c>
      <c r="K28">
        <v>36</v>
      </c>
      <c r="M28" t="s">
        <v>402</v>
      </c>
      <c r="N28">
        <v>17.5</v>
      </c>
      <c r="O28">
        <f t="shared" si="3"/>
        <v>1750</v>
      </c>
      <c r="P28">
        <f t="shared" si="4"/>
        <v>5.2864583333333268</v>
      </c>
      <c r="R28" s="1"/>
      <c r="S28" s="1" t="s">
        <v>472</v>
      </c>
      <c r="T28" s="1">
        <v>24</v>
      </c>
      <c r="U28" s="1">
        <f t="shared" si="5"/>
        <v>2400</v>
      </c>
      <c r="V28">
        <f t="shared" si="6"/>
        <v>7.2499999999999911</v>
      </c>
      <c r="Y28" t="s">
        <v>834</v>
      </c>
      <c r="Z28">
        <v>18</v>
      </c>
      <c r="AA28">
        <f t="shared" si="7"/>
        <v>1800</v>
      </c>
      <c r="AB28">
        <f t="shared" si="8"/>
        <v>5.4374999999999938</v>
      </c>
      <c r="AE28" t="s">
        <v>935</v>
      </c>
      <c r="AF28">
        <v>26</v>
      </c>
      <c r="AG28">
        <f t="shared" si="9"/>
        <v>2600</v>
      </c>
      <c r="AH28">
        <f t="shared" si="10"/>
        <v>7.8541666666666572</v>
      </c>
      <c r="AL28" t="s">
        <v>1050</v>
      </c>
      <c r="AM28">
        <v>26</v>
      </c>
      <c r="AN28">
        <f t="shared" si="11"/>
        <v>2600</v>
      </c>
      <c r="AO28">
        <f t="shared" si="12"/>
        <v>7.8541666666666572</v>
      </c>
      <c r="AT28" s="5"/>
      <c r="AU28" s="5"/>
      <c r="AV28" s="5"/>
      <c r="AW28" s="5"/>
      <c r="AX28" s="5"/>
      <c r="AY28" s="5"/>
      <c r="AZ28" s="5"/>
      <c r="BA28" s="7"/>
    </row>
    <row r="29" spans="1:53" x14ac:dyDescent="0.35">
      <c r="A29" t="s">
        <v>131</v>
      </c>
      <c r="B29" t="s">
        <v>118</v>
      </c>
      <c r="C29">
        <v>30</v>
      </c>
      <c r="D29">
        <f t="shared" si="0"/>
        <v>3000</v>
      </c>
      <c r="E29">
        <f t="shared" si="1"/>
        <v>9.0624999999999893</v>
      </c>
      <c r="F29">
        <v>38</v>
      </c>
      <c r="G29" s="4" t="s">
        <v>196</v>
      </c>
      <c r="H29">
        <v>31</v>
      </c>
      <c r="I29">
        <f t="shared" si="13"/>
        <v>3100</v>
      </c>
      <c r="J29">
        <f t="shared" si="2"/>
        <v>9.3645833333333233</v>
      </c>
      <c r="K29">
        <v>44</v>
      </c>
      <c r="M29" t="s">
        <v>290</v>
      </c>
      <c r="N29">
        <v>22.5</v>
      </c>
      <c r="O29">
        <f t="shared" si="3"/>
        <v>2250</v>
      </c>
      <c r="P29">
        <f t="shared" si="4"/>
        <v>6.796874999999992</v>
      </c>
      <c r="R29" s="1"/>
      <c r="S29" s="1" t="s">
        <v>597</v>
      </c>
      <c r="T29" s="1">
        <v>24</v>
      </c>
      <c r="U29" s="1">
        <f t="shared" si="5"/>
        <v>2400</v>
      </c>
      <c r="V29">
        <f t="shared" si="6"/>
        <v>7.2499999999999911</v>
      </c>
      <c r="Y29" t="s">
        <v>719</v>
      </c>
      <c r="Z29">
        <v>20</v>
      </c>
      <c r="AA29">
        <f t="shared" si="7"/>
        <v>2000</v>
      </c>
      <c r="AB29">
        <f t="shared" si="8"/>
        <v>6.0416666666666599</v>
      </c>
      <c r="AE29" t="s">
        <v>936</v>
      </c>
      <c r="AF29">
        <v>30</v>
      </c>
      <c r="AG29">
        <f t="shared" si="9"/>
        <v>3000</v>
      </c>
      <c r="AH29">
        <f t="shared" si="10"/>
        <v>9.0624999999999893</v>
      </c>
      <c r="AL29" t="s">
        <v>1113</v>
      </c>
      <c r="AM29">
        <v>26.5</v>
      </c>
      <c r="AN29">
        <f t="shared" si="11"/>
        <v>2650</v>
      </c>
      <c r="AO29">
        <f t="shared" si="12"/>
        <v>8.0052083333333233</v>
      </c>
      <c r="AT29" s="5" t="s">
        <v>0</v>
      </c>
      <c r="AU29" s="5">
        <f>SUM(C111:C136)</f>
        <v>2050</v>
      </c>
      <c r="AV29" s="10">
        <f>SUM(H111:H136)</f>
        <v>0</v>
      </c>
      <c r="AW29" s="10">
        <f>SUM(N111:N136)</f>
        <v>846</v>
      </c>
      <c r="AX29" s="10">
        <f>SUM(T111:T136)</f>
        <v>794</v>
      </c>
      <c r="AY29" s="10">
        <f>SUM(Z111:Z136)</f>
        <v>521</v>
      </c>
      <c r="AZ29" s="10">
        <f>SUM(AF111:AF136)</f>
        <v>397</v>
      </c>
      <c r="BA29" s="11">
        <f>SUM(AU29:AZ29)</f>
        <v>4608</v>
      </c>
    </row>
    <row r="30" spans="1:53" x14ac:dyDescent="0.35">
      <c r="A30" t="s">
        <v>131</v>
      </c>
      <c r="B30" t="s">
        <v>149</v>
      </c>
      <c r="C30">
        <v>29.5</v>
      </c>
      <c r="D30">
        <f t="shared" si="0"/>
        <v>2950</v>
      </c>
      <c r="E30">
        <f t="shared" si="1"/>
        <v>8.9114583333333233</v>
      </c>
      <c r="F30">
        <v>39</v>
      </c>
      <c r="G30" s="4" t="s">
        <v>267</v>
      </c>
      <c r="H30">
        <v>34</v>
      </c>
      <c r="I30">
        <f t="shared" si="13"/>
        <v>3400</v>
      </c>
      <c r="J30">
        <f t="shared" si="2"/>
        <v>10.270833333333321</v>
      </c>
      <c r="K30">
        <v>44</v>
      </c>
      <c r="M30" t="s">
        <v>291</v>
      </c>
      <c r="N30">
        <v>20</v>
      </c>
      <c r="O30">
        <f t="shared" si="3"/>
        <v>2000</v>
      </c>
      <c r="P30">
        <f t="shared" si="4"/>
        <v>6.0416666666666599</v>
      </c>
      <c r="R30" s="1"/>
      <c r="S30" s="1" t="s">
        <v>473</v>
      </c>
      <c r="T30" s="1">
        <v>26</v>
      </c>
      <c r="U30" s="1">
        <f t="shared" si="5"/>
        <v>2600</v>
      </c>
      <c r="V30">
        <f t="shared" si="6"/>
        <v>7.8541666666666572</v>
      </c>
      <c r="Y30" t="s">
        <v>835</v>
      </c>
      <c r="Z30">
        <v>9</v>
      </c>
      <c r="AA30">
        <f t="shared" si="7"/>
        <v>900</v>
      </c>
      <c r="AB30">
        <f t="shared" si="8"/>
        <v>2.7187499999999969</v>
      </c>
      <c r="AE30" t="s">
        <v>937</v>
      </c>
      <c r="AF30">
        <v>26</v>
      </c>
      <c r="AG30">
        <f t="shared" si="9"/>
        <v>2600</v>
      </c>
      <c r="AH30">
        <f t="shared" si="10"/>
        <v>7.8541666666666572</v>
      </c>
      <c r="AL30" t="s">
        <v>1114</v>
      </c>
      <c r="AM30">
        <v>26.5</v>
      </c>
      <c r="AN30">
        <f t="shared" si="11"/>
        <v>2650</v>
      </c>
      <c r="AO30">
        <f t="shared" si="12"/>
        <v>8.0052083333333233</v>
      </c>
      <c r="AT30" s="5"/>
      <c r="AU30" s="5"/>
      <c r="AV30" s="10"/>
      <c r="AW30" s="10"/>
      <c r="AX30" s="10"/>
      <c r="AY30" s="10"/>
      <c r="AZ30" s="10"/>
      <c r="BA30" s="11"/>
    </row>
    <row r="31" spans="1:53" x14ac:dyDescent="0.35">
      <c r="A31" t="s">
        <v>131</v>
      </c>
      <c r="B31" t="s">
        <v>119</v>
      </c>
      <c r="C31">
        <v>32</v>
      </c>
      <c r="D31">
        <f t="shared" si="0"/>
        <v>3200</v>
      </c>
      <c r="E31">
        <f t="shared" si="1"/>
        <v>9.6666666666666554</v>
      </c>
      <c r="F31">
        <v>34</v>
      </c>
      <c r="G31" s="4" t="s">
        <v>197</v>
      </c>
      <c r="H31">
        <v>34</v>
      </c>
      <c r="I31">
        <f t="shared" si="13"/>
        <v>3400</v>
      </c>
      <c r="J31">
        <f t="shared" si="2"/>
        <v>10.270833333333321</v>
      </c>
      <c r="K31">
        <v>44</v>
      </c>
      <c r="M31" t="s">
        <v>403</v>
      </c>
      <c r="N31">
        <v>20.5</v>
      </c>
      <c r="O31">
        <f t="shared" si="3"/>
        <v>2050</v>
      </c>
      <c r="P31">
        <f t="shared" si="4"/>
        <v>6.1927083333333259</v>
      </c>
      <c r="R31" s="1"/>
      <c r="S31" s="1" t="s">
        <v>474</v>
      </c>
      <c r="T31" s="1">
        <v>25</v>
      </c>
      <c r="U31" s="1">
        <f t="shared" si="5"/>
        <v>2500</v>
      </c>
      <c r="V31">
        <f t="shared" si="6"/>
        <v>7.5520833333333242</v>
      </c>
      <c r="Y31" t="s">
        <v>836</v>
      </c>
      <c r="Z31">
        <v>19</v>
      </c>
      <c r="AA31">
        <f t="shared" si="7"/>
        <v>1900</v>
      </c>
      <c r="AB31">
        <f t="shared" si="8"/>
        <v>5.7395833333333268</v>
      </c>
      <c r="AE31" t="s">
        <v>1007</v>
      </c>
      <c r="AF31">
        <v>26.5</v>
      </c>
      <c r="AG31">
        <f t="shared" si="9"/>
        <v>2650</v>
      </c>
      <c r="AH31">
        <f t="shared" si="10"/>
        <v>8.0052083333333233</v>
      </c>
      <c r="AL31" t="s">
        <v>1115</v>
      </c>
      <c r="AM31">
        <v>27</v>
      </c>
      <c r="AN31">
        <f t="shared" si="11"/>
        <v>2700</v>
      </c>
      <c r="AO31">
        <f t="shared" si="12"/>
        <v>8.1562499999999911</v>
      </c>
      <c r="AT31" s="5"/>
      <c r="AU31" s="5"/>
      <c r="AV31" s="10"/>
      <c r="AW31" s="10"/>
      <c r="AX31" s="10"/>
      <c r="AY31" s="10"/>
      <c r="AZ31" s="10"/>
      <c r="BA31" s="11"/>
    </row>
    <row r="32" spans="1:53" x14ac:dyDescent="0.35">
      <c r="A32" t="s">
        <v>131</v>
      </c>
      <c r="G32" s="4" t="s">
        <v>199</v>
      </c>
      <c r="H32">
        <v>26</v>
      </c>
      <c r="I32">
        <f t="shared" si="13"/>
        <v>2600</v>
      </c>
      <c r="J32">
        <f t="shared" si="2"/>
        <v>7.8541666666666572</v>
      </c>
      <c r="K32" t="s">
        <v>245</v>
      </c>
      <c r="M32" t="s">
        <v>292</v>
      </c>
      <c r="N32">
        <v>20.5</v>
      </c>
      <c r="O32">
        <f t="shared" si="3"/>
        <v>2050</v>
      </c>
      <c r="P32">
        <f t="shared" si="4"/>
        <v>6.1927083333333259</v>
      </c>
      <c r="R32" s="1"/>
      <c r="S32" s="1" t="s">
        <v>475</v>
      </c>
      <c r="T32" s="1">
        <v>24</v>
      </c>
      <c r="U32" s="1">
        <f>T32*104.25</f>
        <v>2502</v>
      </c>
      <c r="V32">
        <f t="shared" si="6"/>
        <v>7.2499999999999911</v>
      </c>
      <c r="W32" t="s">
        <v>602</v>
      </c>
      <c r="Y32" t="s">
        <v>724</v>
      </c>
      <c r="Z32">
        <v>25</v>
      </c>
      <c r="AA32">
        <f t="shared" si="7"/>
        <v>2500</v>
      </c>
      <c r="AB32">
        <f t="shared" si="8"/>
        <v>7.5520833333333242</v>
      </c>
      <c r="AD32" s="26">
        <v>177</v>
      </c>
      <c r="AE32" t="s">
        <v>1008</v>
      </c>
      <c r="AF32">
        <v>27</v>
      </c>
      <c r="AG32">
        <f t="shared" si="9"/>
        <v>2700</v>
      </c>
      <c r="AH32">
        <f t="shared" si="10"/>
        <v>8.1562499999999911</v>
      </c>
      <c r="AL32" t="s">
        <v>1116</v>
      </c>
      <c r="AM32">
        <v>27</v>
      </c>
      <c r="AN32">
        <f t="shared" si="11"/>
        <v>2700</v>
      </c>
      <c r="AO32">
        <f t="shared" si="12"/>
        <v>8.1562499999999911</v>
      </c>
      <c r="AT32" s="5"/>
      <c r="AU32" s="5"/>
      <c r="AV32" s="10"/>
      <c r="AW32" s="10"/>
      <c r="AX32" s="10"/>
      <c r="AY32" s="10"/>
      <c r="AZ32" s="10"/>
      <c r="BA32" s="11"/>
    </row>
    <row r="33" spans="1:53" x14ac:dyDescent="0.35">
      <c r="A33" t="s">
        <v>131</v>
      </c>
      <c r="G33" s="4" t="s">
        <v>199</v>
      </c>
      <c r="H33">
        <v>30</v>
      </c>
      <c r="I33">
        <f t="shared" si="13"/>
        <v>3000</v>
      </c>
      <c r="J33">
        <f t="shared" si="2"/>
        <v>9.0624999999999893</v>
      </c>
      <c r="K33" t="s">
        <v>245</v>
      </c>
      <c r="M33" t="s">
        <v>404</v>
      </c>
      <c r="N33">
        <v>21.5</v>
      </c>
      <c r="O33">
        <f t="shared" si="3"/>
        <v>2150</v>
      </c>
      <c r="P33">
        <f t="shared" si="4"/>
        <v>6.494791666666659</v>
      </c>
      <c r="R33" s="1"/>
      <c r="S33" s="1" t="s">
        <v>476</v>
      </c>
      <c r="T33" s="1">
        <v>25</v>
      </c>
      <c r="U33" s="1">
        <f t="shared" si="5"/>
        <v>2500</v>
      </c>
      <c r="V33">
        <f t="shared" si="6"/>
        <v>7.5520833333333242</v>
      </c>
      <c r="X33" s="26">
        <v>172</v>
      </c>
      <c r="Y33" t="s">
        <v>726</v>
      </c>
      <c r="Z33">
        <v>24</v>
      </c>
      <c r="AA33">
        <f t="shared" si="7"/>
        <v>2400</v>
      </c>
      <c r="AB33">
        <f t="shared" si="8"/>
        <v>7.2499999999999911</v>
      </c>
      <c r="AE33" t="s">
        <v>942</v>
      </c>
      <c r="AF33">
        <v>26.5</v>
      </c>
      <c r="AG33">
        <f t="shared" si="9"/>
        <v>2650</v>
      </c>
      <c r="AH33">
        <f t="shared" si="10"/>
        <v>8.0052083333333233</v>
      </c>
      <c r="AL33" t="s">
        <v>1052</v>
      </c>
      <c r="AM33">
        <v>27</v>
      </c>
      <c r="AN33">
        <f t="shared" si="11"/>
        <v>2700</v>
      </c>
      <c r="AO33">
        <f t="shared" si="12"/>
        <v>8.1562499999999911</v>
      </c>
      <c r="AQ33" s="26">
        <v>411</v>
      </c>
      <c r="AT33" s="5"/>
      <c r="AU33" s="5"/>
      <c r="AV33" s="10"/>
      <c r="AW33" s="10"/>
      <c r="AX33" s="10"/>
      <c r="AY33" s="10"/>
      <c r="AZ33" s="10"/>
      <c r="BA33" s="11"/>
    </row>
    <row r="34" spans="1:53" x14ac:dyDescent="0.35">
      <c r="A34" t="s">
        <v>131</v>
      </c>
      <c r="G34" s="4" t="s">
        <v>200</v>
      </c>
      <c r="H34">
        <v>28.5</v>
      </c>
      <c r="I34">
        <f t="shared" si="13"/>
        <v>2850</v>
      </c>
      <c r="J34">
        <f t="shared" si="2"/>
        <v>8.6093749999999893</v>
      </c>
      <c r="K34" t="s">
        <v>245</v>
      </c>
      <c r="M34" t="s">
        <v>405</v>
      </c>
      <c r="N34">
        <v>22</v>
      </c>
      <c r="O34">
        <f t="shared" si="3"/>
        <v>2200</v>
      </c>
      <c r="P34">
        <f t="shared" si="4"/>
        <v>6.6458333333333259</v>
      </c>
      <c r="R34" s="1"/>
      <c r="S34" s="1" t="s">
        <v>598</v>
      </c>
      <c r="T34" s="1">
        <v>24</v>
      </c>
      <c r="U34" s="1">
        <f t="shared" si="5"/>
        <v>2400</v>
      </c>
      <c r="V34">
        <f t="shared" si="6"/>
        <v>7.2499999999999911</v>
      </c>
      <c r="Y34" t="s">
        <v>727</v>
      </c>
      <c r="Z34">
        <v>19</v>
      </c>
      <c r="AA34">
        <f t="shared" si="7"/>
        <v>1900</v>
      </c>
      <c r="AB34">
        <f t="shared" si="8"/>
        <v>5.7395833333333268</v>
      </c>
      <c r="AE34" t="s">
        <v>943</v>
      </c>
      <c r="AF34">
        <v>30</v>
      </c>
      <c r="AG34">
        <f t="shared" si="9"/>
        <v>3000</v>
      </c>
      <c r="AH34">
        <f t="shared" si="10"/>
        <v>9.0624999999999893</v>
      </c>
      <c r="AL34" t="s">
        <v>1057</v>
      </c>
      <c r="AM34">
        <v>26</v>
      </c>
      <c r="AN34">
        <f t="shared" si="11"/>
        <v>2600</v>
      </c>
      <c r="AO34">
        <f t="shared" si="12"/>
        <v>7.8541666666666572</v>
      </c>
      <c r="AT34" s="5"/>
      <c r="AU34" s="5"/>
      <c r="AV34" s="10"/>
      <c r="AW34" s="10"/>
      <c r="AX34" s="10"/>
      <c r="AY34" s="10"/>
      <c r="AZ34" s="10"/>
      <c r="BA34" s="11"/>
    </row>
    <row r="35" spans="1:53" x14ac:dyDescent="0.35">
      <c r="A35" t="s">
        <v>131</v>
      </c>
      <c r="G35" s="4" t="s">
        <v>268</v>
      </c>
      <c r="H35">
        <v>29.5</v>
      </c>
      <c r="I35">
        <f t="shared" si="13"/>
        <v>2950</v>
      </c>
      <c r="J35">
        <f t="shared" si="2"/>
        <v>8.9114583333333233</v>
      </c>
      <c r="K35" t="s">
        <v>245</v>
      </c>
      <c r="M35" t="s">
        <v>295</v>
      </c>
      <c r="N35">
        <v>21</v>
      </c>
      <c r="O35">
        <f t="shared" si="3"/>
        <v>2100</v>
      </c>
      <c r="P35">
        <f t="shared" si="4"/>
        <v>6.3437499999999929</v>
      </c>
      <c r="R35" s="1"/>
      <c r="S35" s="1" t="s">
        <v>477</v>
      </c>
      <c r="T35" s="1">
        <v>27</v>
      </c>
      <c r="U35" s="1">
        <f t="shared" si="5"/>
        <v>2700</v>
      </c>
      <c r="V35">
        <f t="shared" si="6"/>
        <v>8.1562499999999911</v>
      </c>
      <c r="Y35" t="s">
        <v>728</v>
      </c>
      <c r="Z35">
        <v>22.5</v>
      </c>
      <c r="AA35">
        <f t="shared" si="7"/>
        <v>2250</v>
      </c>
      <c r="AB35">
        <f t="shared" si="8"/>
        <v>6.796874999999992</v>
      </c>
      <c r="AE35" t="s">
        <v>944</v>
      </c>
      <c r="AF35">
        <v>25</v>
      </c>
      <c r="AG35">
        <f t="shared" si="9"/>
        <v>2500</v>
      </c>
      <c r="AH35">
        <f t="shared" si="10"/>
        <v>7.5520833333333242</v>
      </c>
      <c r="AJ35" s="26">
        <v>269</v>
      </c>
      <c r="AL35" t="s">
        <v>1117</v>
      </c>
      <c r="AM35">
        <v>26</v>
      </c>
      <c r="AN35">
        <f t="shared" si="11"/>
        <v>2600</v>
      </c>
      <c r="AO35">
        <f t="shared" si="12"/>
        <v>7.8541666666666572</v>
      </c>
      <c r="AT35" s="5"/>
      <c r="AU35" s="5"/>
      <c r="AV35" s="10"/>
      <c r="AW35" s="10"/>
      <c r="AX35" s="10"/>
      <c r="AY35" s="10"/>
      <c r="AZ35" s="10"/>
      <c r="BA35" s="11"/>
    </row>
    <row r="36" spans="1:53" x14ac:dyDescent="0.35">
      <c r="A36" t="s">
        <v>131</v>
      </c>
      <c r="G36" s="4" t="s">
        <v>229</v>
      </c>
      <c r="H36">
        <v>27</v>
      </c>
      <c r="I36">
        <f t="shared" si="13"/>
        <v>2700</v>
      </c>
      <c r="J36">
        <f t="shared" si="2"/>
        <v>8.1562499999999911</v>
      </c>
      <c r="K36" t="s">
        <v>245</v>
      </c>
      <c r="M36" t="s">
        <v>296</v>
      </c>
      <c r="N36">
        <v>19.5</v>
      </c>
      <c r="O36">
        <f t="shared" si="3"/>
        <v>1950</v>
      </c>
      <c r="P36">
        <f t="shared" si="4"/>
        <v>5.8906249999999929</v>
      </c>
      <c r="R36" s="1"/>
      <c r="S36" s="1" t="s">
        <v>478</v>
      </c>
      <c r="T36" s="1">
        <v>40</v>
      </c>
      <c r="U36" s="1">
        <f>T36*104</f>
        <v>4160</v>
      </c>
      <c r="V36">
        <f t="shared" si="6"/>
        <v>12.08333333333332</v>
      </c>
      <c r="W36" t="s">
        <v>599</v>
      </c>
      <c r="Y36" t="s">
        <v>837</v>
      </c>
      <c r="Z36">
        <v>20</v>
      </c>
      <c r="AA36">
        <f t="shared" si="7"/>
        <v>2000</v>
      </c>
      <c r="AB36">
        <f t="shared" si="8"/>
        <v>6.0416666666666599</v>
      </c>
      <c r="AE36" t="s">
        <v>1009</v>
      </c>
      <c r="AF36">
        <v>30</v>
      </c>
      <c r="AG36">
        <f t="shared" si="9"/>
        <v>3000</v>
      </c>
      <c r="AH36">
        <f t="shared" si="10"/>
        <v>9.0624999999999893</v>
      </c>
      <c r="AL36" t="s">
        <v>1118</v>
      </c>
      <c r="AM36">
        <v>25</v>
      </c>
      <c r="AN36">
        <f t="shared" si="11"/>
        <v>2500</v>
      </c>
      <c r="AO36">
        <f t="shared" si="12"/>
        <v>7.5520833333333242</v>
      </c>
      <c r="AT36" s="5"/>
      <c r="AU36" s="5"/>
      <c r="AV36" s="10"/>
      <c r="AW36" s="10"/>
      <c r="AX36" s="10"/>
      <c r="AY36" s="10"/>
      <c r="AZ36" s="10"/>
      <c r="BA36" s="11"/>
    </row>
    <row r="37" spans="1:53" x14ac:dyDescent="0.35">
      <c r="A37" t="s">
        <v>131</v>
      </c>
      <c r="G37" s="4" t="s">
        <v>231</v>
      </c>
      <c r="H37">
        <v>27</v>
      </c>
      <c r="I37">
        <f t="shared" si="13"/>
        <v>2700</v>
      </c>
      <c r="J37">
        <f t="shared" si="2"/>
        <v>8.1562499999999911</v>
      </c>
      <c r="K37" t="s">
        <v>245</v>
      </c>
      <c r="M37" t="s">
        <v>406</v>
      </c>
      <c r="N37">
        <v>19</v>
      </c>
      <c r="O37">
        <f t="shared" si="3"/>
        <v>1900</v>
      </c>
      <c r="P37">
        <f t="shared" si="4"/>
        <v>5.7395833333333268</v>
      </c>
      <c r="R37" s="1"/>
      <c r="S37" s="1" t="s">
        <v>481</v>
      </c>
      <c r="T37" s="1">
        <v>25</v>
      </c>
      <c r="U37" s="1">
        <f t="shared" si="5"/>
        <v>2500</v>
      </c>
      <c r="V37">
        <f t="shared" si="6"/>
        <v>7.5520833333333242</v>
      </c>
      <c r="Y37" t="s">
        <v>838</v>
      </c>
      <c r="Z37">
        <v>22</v>
      </c>
      <c r="AA37">
        <f t="shared" si="7"/>
        <v>2200</v>
      </c>
      <c r="AB37">
        <f t="shared" si="8"/>
        <v>6.6458333333333259</v>
      </c>
      <c r="AE37" t="s">
        <v>948</v>
      </c>
      <c r="AF37">
        <v>30</v>
      </c>
      <c r="AG37">
        <f t="shared" si="9"/>
        <v>3000</v>
      </c>
      <c r="AH37">
        <f t="shared" si="10"/>
        <v>9.0624999999999893</v>
      </c>
      <c r="AL37" t="s">
        <v>1120</v>
      </c>
      <c r="AM37">
        <v>26</v>
      </c>
      <c r="AN37">
        <f t="shared" si="11"/>
        <v>2600</v>
      </c>
      <c r="AO37">
        <f t="shared" si="12"/>
        <v>7.8541666666666572</v>
      </c>
      <c r="AT37" s="5"/>
      <c r="AU37" s="5"/>
      <c r="AV37" s="10"/>
      <c r="AW37" s="10"/>
      <c r="AX37" s="10"/>
      <c r="AY37" s="10"/>
      <c r="AZ37" s="10"/>
      <c r="BA37" s="11"/>
    </row>
    <row r="38" spans="1:53" x14ac:dyDescent="0.35">
      <c r="A38" t="s">
        <v>131</v>
      </c>
      <c r="G38" s="4" t="s">
        <v>269</v>
      </c>
      <c r="H38">
        <v>28.5</v>
      </c>
      <c r="I38">
        <f t="shared" si="13"/>
        <v>2850</v>
      </c>
      <c r="J38">
        <f t="shared" si="2"/>
        <v>8.6093749999999893</v>
      </c>
      <c r="K38" t="s">
        <v>245</v>
      </c>
      <c r="M38" t="s">
        <v>407</v>
      </c>
      <c r="N38">
        <v>21.5</v>
      </c>
      <c r="O38">
        <f t="shared" si="3"/>
        <v>2150</v>
      </c>
      <c r="P38">
        <f t="shared" si="4"/>
        <v>6.494791666666659</v>
      </c>
      <c r="R38" s="1"/>
      <c r="S38" s="1" t="s">
        <v>600</v>
      </c>
      <c r="T38" s="1">
        <v>20</v>
      </c>
      <c r="U38" s="1">
        <f t="shared" si="5"/>
        <v>2000</v>
      </c>
      <c r="V38">
        <f t="shared" si="6"/>
        <v>6.0416666666666599</v>
      </c>
      <c r="Y38" t="s">
        <v>729</v>
      </c>
      <c r="Z38">
        <v>23</v>
      </c>
      <c r="AA38">
        <f t="shared" si="7"/>
        <v>2300</v>
      </c>
      <c r="AB38">
        <f t="shared" si="8"/>
        <v>6.947916666666659</v>
      </c>
      <c r="AE38" t="s">
        <v>949</v>
      </c>
      <c r="AF38">
        <v>29.5</v>
      </c>
      <c r="AG38">
        <f t="shared" si="9"/>
        <v>2950</v>
      </c>
      <c r="AH38">
        <f t="shared" si="10"/>
        <v>8.9114583333333233</v>
      </c>
      <c r="AL38" t="s">
        <v>1119</v>
      </c>
      <c r="AM38">
        <v>0</v>
      </c>
      <c r="AN38">
        <f t="shared" si="11"/>
        <v>0</v>
      </c>
      <c r="AO38">
        <f t="shared" si="12"/>
        <v>0</v>
      </c>
      <c r="AT38" s="5"/>
      <c r="AU38" s="5"/>
      <c r="AV38" s="10"/>
      <c r="AW38" s="10"/>
      <c r="AX38" s="10"/>
      <c r="AY38" s="10"/>
      <c r="AZ38" s="10"/>
      <c r="BA38" s="11"/>
    </row>
    <row r="39" spans="1:53" x14ac:dyDescent="0.35">
      <c r="A39" t="s">
        <v>131</v>
      </c>
      <c r="G39" s="4" t="s">
        <v>270</v>
      </c>
      <c r="H39">
        <v>46</v>
      </c>
      <c r="I39">
        <f t="shared" si="13"/>
        <v>4600</v>
      </c>
      <c r="J39">
        <f t="shared" si="2"/>
        <v>13.895833333333318</v>
      </c>
      <c r="K39" t="s">
        <v>245</v>
      </c>
      <c r="M39" t="s">
        <v>298</v>
      </c>
      <c r="N39">
        <v>21</v>
      </c>
      <c r="O39">
        <f t="shared" si="3"/>
        <v>2100</v>
      </c>
      <c r="P39">
        <f t="shared" si="4"/>
        <v>6.3437499999999929</v>
      </c>
      <c r="R39" s="1"/>
      <c r="S39" s="1" t="s">
        <v>482</v>
      </c>
      <c r="T39" s="1">
        <v>22</v>
      </c>
      <c r="U39" s="1">
        <f t="shared" si="5"/>
        <v>2200</v>
      </c>
      <c r="V39">
        <f t="shared" si="6"/>
        <v>6.6458333333333259</v>
      </c>
      <c r="Y39" t="s">
        <v>839</v>
      </c>
      <c r="Z39">
        <v>12</v>
      </c>
      <c r="AA39">
        <f t="shared" si="7"/>
        <v>1200</v>
      </c>
      <c r="AB39">
        <f t="shared" si="8"/>
        <v>3.6249999999999956</v>
      </c>
      <c r="AE39" t="s">
        <v>1010</v>
      </c>
      <c r="AF39">
        <v>25</v>
      </c>
      <c r="AG39">
        <f t="shared" si="9"/>
        <v>2500</v>
      </c>
      <c r="AH39">
        <f t="shared" si="10"/>
        <v>7.5520833333333242</v>
      </c>
      <c r="AL39" t="s">
        <v>1121</v>
      </c>
      <c r="AM39">
        <v>26</v>
      </c>
      <c r="AN39">
        <f t="shared" si="11"/>
        <v>2600</v>
      </c>
      <c r="AO39">
        <f t="shared" si="12"/>
        <v>7.8541666666666572</v>
      </c>
      <c r="AT39" s="5"/>
      <c r="AU39" s="5"/>
      <c r="AV39" s="10"/>
      <c r="AW39" s="10"/>
      <c r="AX39" s="10"/>
      <c r="AY39" s="10"/>
      <c r="AZ39" s="10"/>
      <c r="BA39" s="11"/>
    </row>
    <row r="40" spans="1:53" x14ac:dyDescent="0.35">
      <c r="A40" t="s">
        <v>131</v>
      </c>
      <c r="G40" s="4" t="s">
        <v>240</v>
      </c>
      <c r="H40">
        <v>5</v>
      </c>
      <c r="I40">
        <f t="shared" si="13"/>
        <v>500</v>
      </c>
      <c r="J40">
        <f t="shared" si="2"/>
        <v>1.510416666666665</v>
      </c>
      <c r="K40" t="s">
        <v>245</v>
      </c>
      <c r="M40" t="s">
        <v>408</v>
      </c>
      <c r="N40">
        <v>18</v>
      </c>
      <c r="O40">
        <f t="shared" si="3"/>
        <v>1800</v>
      </c>
      <c r="P40">
        <f t="shared" si="4"/>
        <v>5.4374999999999938</v>
      </c>
      <c r="R40" s="1"/>
      <c r="S40" s="1" t="s">
        <v>484</v>
      </c>
      <c r="T40" s="1">
        <v>23</v>
      </c>
      <c r="U40" s="1">
        <f t="shared" si="5"/>
        <v>2300</v>
      </c>
      <c r="V40">
        <f t="shared" si="6"/>
        <v>6.947916666666659</v>
      </c>
      <c r="Y40" t="s">
        <v>840</v>
      </c>
      <c r="Z40">
        <v>17.5</v>
      </c>
      <c r="AA40">
        <f t="shared" si="7"/>
        <v>1750</v>
      </c>
      <c r="AB40">
        <f t="shared" si="8"/>
        <v>5.2864583333333268</v>
      </c>
      <c r="AE40" t="s">
        <v>1011</v>
      </c>
      <c r="AF40">
        <v>17.5</v>
      </c>
      <c r="AG40">
        <f t="shared" si="9"/>
        <v>1750</v>
      </c>
      <c r="AH40">
        <f t="shared" si="10"/>
        <v>5.2864583333333268</v>
      </c>
      <c r="AJ40" s="26">
        <v>132</v>
      </c>
      <c r="AL40" t="s">
        <v>1122</v>
      </c>
      <c r="AM40">
        <v>26</v>
      </c>
      <c r="AN40">
        <f t="shared" si="11"/>
        <v>2600</v>
      </c>
      <c r="AO40">
        <f t="shared" si="12"/>
        <v>7.8541666666666572</v>
      </c>
      <c r="AT40" s="5"/>
      <c r="AU40" s="5"/>
      <c r="AV40" s="10"/>
      <c r="AW40" s="10"/>
      <c r="AX40" s="10"/>
      <c r="AY40" s="10"/>
      <c r="AZ40" s="10"/>
      <c r="BA40" s="11"/>
    </row>
    <row r="41" spans="1:53" x14ac:dyDescent="0.35">
      <c r="A41" t="s">
        <v>131</v>
      </c>
      <c r="M41" t="s">
        <v>307</v>
      </c>
      <c r="N41">
        <v>29.5</v>
      </c>
      <c r="O41">
        <f t="shared" si="3"/>
        <v>2950</v>
      </c>
      <c r="P41">
        <f t="shared" si="4"/>
        <v>8.9114583333333233</v>
      </c>
      <c r="R41" s="1"/>
      <c r="S41" s="1" t="s">
        <v>485</v>
      </c>
      <c r="T41" s="1">
        <v>21</v>
      </c>
      <c r="U41" s="1">
        <f t="shared" si="5"/>
        <v>2100</v>
      </c>
      <c r="V41">
        <f t="shared" si="6"/>
        <v>6.3437499999999929</v>
      </c>
      <c r="Y41" t="s">
        <v>735</v>
      </c>
      <c r="Z41">
        <v>19.5</v>
      </c>
      <c r="AA41">
        <f t="shared" si="7"/>
        <v>1950</v>
      </c>
      <c r="AB41">
        <f t="shared" si="8"/>
        <v>5.8906249999999929</v>
      </c>
      <c r="AE41" t="s">
        <v>971</v>
      </c>
      <c r="AF41">
        <v>30</v>
      </c>
      <c r="AG41">
        <f t="shared" si="9"/>
        <v>3000</v>
      </c>
      <c r="AH41">
        <f t="shared" si="10"/>
        <v>9.0624999999999893</v>
      </c>
      <c r="AL41" t="s">
        <v>911</v>
      </c>
      <c r="AM41">
        <v>26</v>
      </c>
      <c r="AN41">
        <f t="shared" si="11"/>
        <v>2600</v>
      </c>
      <c r="AO41">
        <f t="shared" si="12"/>
        <v>7.8541666666666572</v>
      </c>
      <c r="AT41" s="5"/>
      <c r="AU41" s="5"/>
      <c r="AV41" s="10"/>
      <c r="AW41" s="10"/>
      <c r="AX41" s="10"/>
      <c r="AY41" s="10"/>
      <c r="AZ41" s="10"/>
      <c r="BA41" s="11"/>
    </row>
    <row r="42" spans="1:53" x14ac:dyDescent="0.35">
      <c r="A42" t="s">
        <v>131</v>
      </c>
      <c r="M42" t="s">
        <v>409</v>
      </c>
      <c r="N42">
        <v>30.5</v>
      </c>
      <c r="O42">
        <f t="shared" si="3"/>
        <v>3050</v>
      </c>
      <c r="P42">
        <f t="shared" si="4"/>
        <v>9.2135416666666554</v>
      </c>
      <c r="R42" s="1"/>
      <c r="S42" s="1" t="s">
        <v>487</v>
      </c>
      <c r="T42" s="1">
        <v>19</v>
      </c>
      <c r="U42" s="1">
        <f t="shared" si="5"/>
        <v>1900</v>
      </c>
      <c r="V42">
        <f t="shared" si="6"/>
        <v>5.7395833333333268</v>
      </c>
      <c r="Y42" t="s">
        <v>841</v>
      </c>
      <c r="Z42">
        <v>18.5</v>
      </c>
      <c r="AA42">
        <f t="shared" si="7"/>
        <v>1850</v>
      </c>
      <c r="AB42">
        <f t="shared" si="8"/>
        <v>5.5885416666666599</v>
      </c>
      <c r="AD42" s="26">
        <v>198</v>
      </c>
      <c r="AE42" t="s">
        <v>1012</v>
      </c>
      <c r="AF42">
        <v>23</v>
      </c>
      <c r="AG42">
        <f t="shared" si="9"/>
        <v>2300</v>
      </c>
      <c r="AH42">
        <f t="shared" si="10"/>
        <v>6.947916666666659</v>
      </c>
      <c r="AL42" t="s">
        <v>1123</v>
      </c>
      <c r="AM42">
        <v>26</v>
      </c>
      <c r="AN42">
        <f t="shared" si="11"/>
        <v>2600</v>
      </c>
      <c r="AO42">
        <f t="shared" si="12"/>
        <v>7.8541666666666572</v>
      </c>
      <c r="AT42" s="5"/>
      <c r="AU42" s="5"/>
      <c r="AV42" s="10"/>
      <c r="AW42" s="10"/>
      <c r="AX42" s="10"/>
      <c r="AY42" s="10"/>
      <c r="AZ42" s="10"/>
      <c r="BA42" s="11"/>
    </row>
    <row r="43" spans="1:53" x14ac:dyDescent="0.35">
      <c r="A43" t="s">
        <v>131</v>
      </c>
      <c r="M43" t="s">
        <v>308</v>
      </c>
      <c r="N43">
        <v>29</v>
      </c>
      <c r="O43">
        <f t="shared" si="3"/>
        <v>2900</v>
      </c>
      <c r="P43">
        <f t="shared" si="4"/>
        <v>8.7604166666666572</v>
      </c>
      <c r="R43" s="1"/>
      <c r="S43" s="1" t="s">
        <v>488</v>
      </c>
      <c r="T43" s="1">
        <v>21</v>
      </c>
      <c r="U43" s="1">
        <f>T43*104</f>
        <v>2184</v>
      </c>
      <c r="V43">
        <f t="shared" si="6"/>
        <v>6.3437499999999929</v>
      </c>
      <c r="W43" t="s">
        <v>601</v>
      </c>
      <c r="X43" s="26">
        <v>242</v>
      </c>
      <c r="Y43" t="s">
        <v>737</v>
      </c>
      <c r="Z43">
        <v>19</v>
      </c>
      <c r="AA43">
        <f t="shared" si="7"/>
        <v>1900</v>
      </c>
      <c r="AB43">
        <f t="shared" si="8"/>
        <v>5.7395833333333268</v>
      </c>
      <c r="AE43" t="s">
        <v>1013</v>
      </c>
      <c r="AF43">
        <v>21.5</v>
      </c>
      <c r="AG43">
        <f t="shared" si="9"/>
        <v>2150</v>
      </c>
      <c r="AH43">
        <f t="shared" si="10"/>
        <v>6.494791666666659</v>
      </c>
      <c r="AL43" t="s">
        <v>1058</v>
      </c>
      <c r="AM43">
        <v>26</v>
      </c>
      <c r="AN43">
        <f t="shared" si="11"/>
        <v>2600</v>
      </c>
      <c r="AO43">
        <f t="shared" si="12"/>
        <v>7.8541666666666572</v>
      </c>
      <c r="AT43" s="5"/>
      <c r="AU43" s="5"/>
      <c r="AV43" s="10"/>
      <c r="AW43" s="10"/>
      <c r="AX43" s="10"/>
      <c r="AY43" s="10"/>
      <c r="AZ43" s="10"/>
      <c r="BA43" s="11"/>
    </row>
    <row r="44" spans="1:53" x14ac:dyDescent="0.35">
      <c r="A44" t="s">
        <v>131</v>
      </c>
      <c r="M44" t="s">
        <v>309</v>
      </c>
      <c r="N44">
        <v>29</v>
      </c>
      <c r="O44">
        <f t="shared" si="3"/>
        <v>2900</v>
      </c>
      <c r="P44">
        <f t="shared" si="4"/>
        <v>8.7604166666666572</v>
      </c>
      <c r="R44" s="1"/>
      <c r="S44" s="1" t="s">
        <v>606</v>
      </c>
      <c r="T44" s="1">
        <v>25</v>
      </c>
      <c r="U44" s="1">
        <f t="shared" ref="U44:U75" si="14">T44*100</f>
        <v>2500</v>
      </c>
      <c r="V44">
        <f t="shared" si="6"/>
        <v>7.5520833333333242</v>
      </c>
      <c r="Y44" t="s">
        <v>842</v>
      </c>
      <c r="Z44">
        <v>21</v>
      </c>
      <c r="AA44">
        <f t="shared" si="7"/>
        <v>2100</v>
      </c>
      <c r="AB44">
        <f t="shared" si="8"/>
        <v>6.3437499999999929</v>
      </c>
      <c r="AE44" t="s">
        <v>974</v>
      </c>
      <c r="AF44">
        <v>30</v>
      </c>
      <c r="AG44">
        <f t="shared" si="9"/>
        <v>3000</v>
      </c>
      <c r="AH44">
        <f t="shared" si="10"/>
        <v>9.0624999999999893</v>
      </c>
      <c r="AL44" t="s">
        <v>1124</v>
      </c>
      <c r="AM44">
        <v>26</v>
      </c>
      <c r="AN44">
        <f t="shared" si="11"/>
        <v>2600</v>
      </c>
      <c r="AO44">
        <f t="shared" si="12"/>
        <v>7.8541666666666572</v>
      </c>
      <c r="AT44" s="5"/>
      <c r="AU44" s="5"/>
      <c r="AV44" s="10"/>
      <c r="AW44" s="10"/>
      <c r="AX44" s="10"/>
      <c r="AY44" s="10"/>
      <c r="AZ44" s="10"/>
      <c r="BA44" s="11"/>
    </row>
    <row r="45" spans="1:53" x14ac:dyDescent="0.35">
      <c r="A45" t="s">
        <v>131</v>
      </c>
      <c r="M45" t="s">
        <v>410</v>
      </c>
      <c r="N45">
        <v>32</v>
      </c>
      <c r="O45">
        <f t="shared" si="3"/>
        <v>3200</v>
      </c>
      <c r="P45">
        <f t="shared" si="4"/>
        <v>9.6666666666666554</v>
      </c>
      <c r="R45" s="1"/>
      <c r="S45" s="1" t="s">
        <v>607</v>
      </c>
      <c r="T45" s="1">
        <v>24</v>
      </c>
      <c r="U45" s="1">
        <f t="shared" si="14"/>
        <v>2400</v>
      </c>
      <c r="V45">
        <f t="shared" si="6"/>
        <v>7.2499999999999911</v>
      </c>
      <c r="Y45" t="s">
        <v>843</v>
      </c>
      <c r="Z45">
        <v>19</v>
      </c>
      <c r="AA45">
        <f t="shared" si="7"/>
        <v>1900</v>
      </c>
      <c r="AB45">
        <f t="shared" si="8"/>
        <v>5.7395833333333268</v>
      </c>
      <c r="AE45" t="s">
        <v>975</v>
      </c>
      <c r="AF45">
        <v>29</v>
      </c>
      <c r="AG45">
        <f t="shared" si="9"/>
        <v>2900</v>
      </c>
      <c r="AH45">
        <f t="shared" si="10"/>
        <v>8.7604166666666572</v>
      </c>
      <c r="AL45" t="s">
        <v>1125</v>
      </c>
      <c r="AM45">
        <v>26</v>
      </c>
      <c r="AN45">
        <f t="shared" si="11"/>
        <v>2600</v>
      </c>
      <c r="AO45">
        <f t="shared" si="12"/>
        <v>7.8541666666666572</v>
      </c>
      <c r="AT45" s="5"/>
      <c r="AU45" s="5"/>
      <c r="AV45" s="10"/>
      <c r="AW45" s="10"/>
      <c r="AX45" s="10"/>
      <c r="AY45" s="10"/>
      <c r="AZ45" s="10"/>
      <c r="BA45" s="11"/>
    </row>
    <row r="46" spans="1:53" x14ac:dyDescent="0.35">
      <c r="A46" t="s">
        <v>131</v>
      </c>
      <c r="M46" t="s">
        <v>311</v>
      </c>
      <c r="N46">
        <v>28</v>
      </c>
      <c r="O46">
        <f t="shared" si="3"/>
        <v>2800</v>
      </c>
      <c r="P46">
        <f t="shared" si="4"/>
        <v>8.4583333333333233</v>
      </c>
      <c r="R46" s="1"/>
      <c r="S46" s="1" t="s">
        <v>608</v>
      </c>
      <c r="T46" s="1">
        <v>24</v>
      </c>
      <c r="U46" s="1">
        <f t="shared" si="14"/>
        <v>2400</v>
      </c>
      <c r="V46">
        <f t="shared" si="6"/>
        <v>7.2499999999999911</v>
      </c>
      <c r="Y46" t="s">
        <v>743</v>
      </c>
      <c r="Z46">
        <v>19</v>
      </c>
      <c r="AA46">
        <f t="shared" si="7"/>
        <v>1900</v>
      </c>
      <c r="AB46">
        <f t="shared" si="8"/>
        <v>5.7395833333333268</v>
      </c>
      <c r="AE46" t="s">
        <v>1014</v>
      </c>
      <c r="AF46">
        <v>33.5</v>
      </c>
      <c r="AG46">
        <f t="shared" si="9"/>
        <v>3350</v>
      </c>
      <c r="AH46">
        <f t="shared" si="10"/>
        <v>10.119791666666655</v>
      </c>
      <c r="AL46" t="s">
        <v>1126</v>
      </c>
      <c r="AM46">
        <v>26</v>
      </c>
      <c r="AN46">
        <f t="shared" si="11"/>
        <v>2600</v>
      </c>
      <c r="AO46">
        <f t="shared" si="12"/>
        <v>7.8541666666666572</v>
      </c>
      <c r="AT46" s="5"/>
      <c r="AU46" s="5"/>
      <c r="AV46" s="10"/>
      <c r="AW46" s="10"/>
      <c r="AX46" s="10"/>
      <c r="AY46" s="10"/>
      <c r="AZ46" s="10"/>
      <c r="BA46" s="11"/>
    </row>
    <row r="47" spans="1:53" x14ac:dyDescent="0.35">
      <c r="A47" t="s">
        <v>131</v>
      </c>
      <c r="M47" t="s">
        <v>411</v>
      </c>
      <c r="N47">
        <v>30</v>
      </c>
      <c r="O47">
        <f t="shared" si="3"/>
        <v>3000</v>
      </c>
      <c r="P47">
        <f t="shared" si="4"/>
        <v>9.0624999999999893</v>
      </c>
      <c r="R47" s="1"/>
      <c r="S47" s="1" t="s">
        <v>609</v>
      </c>
      <c r="T47" s="1">
        <v>24</v>
      </c>
      <c r="U47" s="1">
        <f t="shared" si="14"/>
        <v>2400</v>
      </c>
      <c r="V47">
        <f t="shared" si="6"/>
        <v>7.2499999999999911</v>
      </c>
      <c r="Y47" t="s">
        <v>744</v>
      </c>
      <c r="Z47">
        <v>19</v>
      </c>
      <c r="AA47">
        <f t="shared" si="7"/>
        <v>1900</v>
      </c>
      <c r="AB47">
        <f t="shared" si="8"/>
        <v>5.7395833333333268</v>
      </c>
      <c r="AE47" t="s">
        <v>976</v>
      </c>
      <c r="AF47">
        <v>27.5</v>
      </c>
      <c r="AG47">
        <f t="shared" si="9"/>
        <v>2750</v>
      </c>
      <c r="AH47">
        <f t="shared" si="10"/>
        <v>8.3072916666666572</v>
      </c>
      <c r="AL47" t="s">
        <v>1127</v>
      </c>
      <c r="AM47">
        <v>26</v>
      </c>
      <c r="AN47">
        <f t="shared" si="11"/>
        <v>2600</v>
      </c>
      <c r="AO47">
        <f t="shared" si="12"/>
        <v>7.8541666666666572</v>
      </c>
      <c r="AT47" s="5"/>
      <c r="AU47" s="5"/>
      <c r="AV47" s="10"/>
      <c r="AW47" s="10"/>
      <c r="AX47" s="10"/>
      <c r="AY47" s="10"/>
      <c r="AZ47" s="10"/>
      <c r="BA47" s="11"/>
    </row>
    <row r="48" spans="1:53" x14ac:dyDescent="0.35">
      <c r="A48" t="s">
        <v>131</v>
      </c>
      <c r="M48" t="s">
        <v>412</v>
      </c>
      <c r="N48">
        <v>29</v>
      </c>
      <c r="O48">
        <f t="shared" si="3"/>
        <v>2900</v>
      </c>
      <c r="P48">
        <f t="shared" si="4"/>
        <v>8.7604166666666572</v>
      </c>
      <c r="R48" s="1"/>
      <c r="S48" s="1" t="s">
        <v>610</v>
      </c>
      <c r="T48" s="1">
        <v>23.5</v>
      </c>
      <c r="U48" s="1">
        <f t="shared" si="14"/>
        <v>2350</v>
      </c>
      <c r="V48">
        <f t="shared" si="6"/>
        <v>7.098958333333325</v>
      </c>
      <c r="Y48" t="s">
        <v>849</v>
      </c>
      <c r="Z48">
        <v>14</v>
      </c>
      <c r="AA48">
        <f t="shared" si="7"/>
        <v>1400</v>
      </c>
      <c r="AB48">
        <f t="shared" si="8"/>
        <v>4.2291666666666616</v>
      </c>
      <c r="AD48" s="26">
        <v>111</v>
      </c>
      <c r="AE48" t="s">
        <v>1015</v>
      </c>
      <c r="AF48">
        <v>25</v>
      </c>
      <c r="AG48">
        <f t="shared" si="9"/>
        <v>2500</v>
      </c>
      <c r="AH48">
        <f t="shared" si="10"/>
        <v>7.5520833333333242</v>
      </c>
      <c r="AL48" t="s">
        <v>1059</v>
      </c>
      <c r="AM48">
        <v>0</v>
      </c>
      <c r="AN48">
        <f t="shared" si="11"/>
        <v>0</v>
      </c>
      <c r="AO48">
        <f t="shared" si="12"/>
        <v>0</v>
      </c>
      <c r="AT48" s="5"/>
      <c r="AU48" s="5"/>
      <c r="AV48" s="10"/>
      <c r="AW48" s="10"/>
      <c r="AX48" s="10"/>
      <c r="AY48" s="10"/>
      <c r="AZ48" s="10"/>
      <c r="BA48" s="11"/>
    </row>
    <row r="49" spans="1:53" x14ac:dyDescent="0.35">
      <c r="A49" t="s">
        <v>131</v>
      </c>
      <c r="M49" t="s">
        <v>313</v>
      </c>
      <c r="N49">
        <v>26</v>
      </c>
      <c r="O49">
        <f t="shared" si="3"/>
        <v>2600</v>
      </c>
      <c r="P49">
        <f t="shared" si="4"/>
        <v>7.8541666666666572</v>
      </c>
      <c r="R49" s="1"/>
      <c r="S49" s="1" t="s">
        <v>611</v>
      </c>
      <c r="T49" s="1">
        <v>21.5</v>
      </c>
      <c r="U49" s="1">
        <f t="shared" si="14"/>
        <v>2150</v>
      </c>
      <c r="V49">
        <f t="shared" si="6"/>
        <v>6.494791666666659</v>
      </c>
      <c r="Y49" t="s">
        <v>844</v>
      </c>
      <c r="Z49">
        <v>16</v>
      </c>
      <c r="AA49">
        <f t="shared" si="7"/>
        <v>1600</v>
      </c>
      <c r="AB49">
        <f t="shared" si="8"/>
        <v>4.8333333333333277</v>
      </c>
      <c r="AE49" t="s">
        <v>1016</v>
      </c>
      <c r="AF49">
        <v>24</v>
      </c>
      <c r="AG49">
        <f t="shared" si="9"/>
        <v>2400</v>
      </c>
      <c r="AH49">
        <f t="shared" si="10"/>
        <v>7.2499999999999911</v>
      </c>
      <c r="AL49" t="s">
        <v>1128</v>
      </c>
      <c r="AM49">
        <v>26</v>
      </c>
      <c r="AN49">
        <f t="shared" si="11"/>
        <v>2600</v>
      </c>
      <c r="AO49">
        <f t="shared" si="12"/>
        <v>7.8541666666666572</v>
      </c>
      <c r="AT49" s="5"/>
      <c r="AU49" s="5"/>
      <c r="AV49" s="10"/>
      <c r="AW49" s="10"/>
      <c r="AX49" s="10"/>
      <c r="AY49" s="10"/>
      <c r="AZ49" s="10"/>
      <c r="BA49" s="11"/>
    </row>
    <row r="50" spans="1:53" x14ac:dyDescent="0.35">
      <c r="A50" t="s">
        <v>131</v>
      </c>
      <c r="M50" t="s">
        <v>315</v>
      </c>
      <c r="N50">
        <v>30</v>
      </c>
      <c r="O50">
        <f t="shared" si="3"/>
        <v>3000</v>
      </c>
      <c r="P50">
        <f t="shared" si="4"/>
        <v>9.0624999999999893</v>
      </c>
      <c r="R50" s="1"/>
      <c r="S50" s="1" t="s">
        <v>612</v>
      </c>
      <c r="T50" s="1">
        <v>26.5</v>
      </c>
      <c r="U50" s="1">
        <f t="shared" si="14"/>
        <v>2650</v>
      </c>
      <c r="V50">
        <f t="shared" si="6"/>
        <v>8.0052083333333233</v>
      </c>
      <c r="X50" s="26">
        <v>168.5</v>
      </c>
      <c r="Y50" t="s">
        <v>773</v>
      </c>
      <c r="Z50">
        <v>14.5</v>
      </c>
      <c r="AA50">
        <f t="shared" si="7"/>
        <v>1450</v>
      </c>
      <c r="AB50">
        <f t="shared" si="8"/>
        <v>4.3802083333333286</v>
      </c>
      <c r="AE50" t="s">
        <v>977</v>
      </c>
      <c r="AF50">
        <v>24</v>
      </c>
      <c r="AG50">
        <f t="shared" si="9"/>
        <v>2400</v>
      </c>
      <c r="AH50">
        <f t="shared" si="10"/>
        <v>7.2499999999999911</v>
      </c>
      <c r="AJ50" s="26">
        <v>267.5</v>
      </c>
      <c r="AL50" t="s">
        <v>1060</v>
      </c>
      <c r="AM50">
        <v>24</v>
      </c>
      <c r="AN50">
        <f t="shared" si="11"/>
        <v>2400</v>
      </c>
      <c r="AO50">
        <f t="shared" si="12"/>
        <v>7.2499999999999911</v>
      </c>
      <c r="AT50" s="5"/>
      <c r="AU50" s="5"/>
      <c r="AV50" s="10"/>
      <c r="AW50" s="10"/>
      <c r="AX50" s="10"/>
      <c r="AY50" s="10"/>
      <c r="AZ50" s="10"/>
      <c r="BA50" s="11"/>
    </row>
    <row r="51" spans="1:53" x14ac:dyDescent="0.35">
      <c r="A51" t="s">
        <v>131</v>
      </c>
      <c r="M51" t="s">
        <v>316</v>
      </c>
      <c r="N51">
        <v>19</v>
      </c>
      <c r="O51">
        <f t="shared" si="3"/>
        <v>1900</v>
      </c>
      <c r="P51">
        <f t="shared" si="4"/>
        <v>5.7395833333333268</v>
      </c>
      <c r="R51" s="1"/>
      <c r="S51" s="1" t="s">
        <v>614</v>
      </c>
      <c r="T51" s="1">
        <v>24</v>
      </c>
      <c r="U51" s="1">
        <f t="shared" si="14"/>
        <v>2400</v>
      </c>
      <c r="V51">
        <f t="shared" si="6"/>
        <v>7.2499999999999911</v>
      </c>
      <c r="Y51" t="s">
        <v>774</v>
      </c>
      <c r="Z51">
        <v>15</v>
      </c>
      <c r="AA51">
        <f t="shared" si="7"/>
        <v>1500</v>
      </c>
      <c r="AB51">
        <f t="shared" si="8"/>
        <v>4.5312499999999947</v>
      </c>
      <c r="AD51" s="26">
        <v>45.5</v>
      </c>
      <c r="AE51" t="s">
        <v>1017</v>
      </c>
      <c r="AF51">
        <v>24</v>
      </c>
      <c r="AG51">
        <f t="shared" si="9"/>
        <v>2400</v>
      </c>
      <c r="AH51">
        <f t="shared" si="10"/>
        <v>7.2499999999999911</v>
      </c>
      <c r="AL51" t="s">
        <v>1129</v>
      </c>
      <c r="AM51">
        <v>27</v>
      </c>
      <c r="AN51">
        <f t="shared" si="11"/>
        <v>2700</v>
      </c>
      <c r="AO51">
        <f t="shared" si="12"/>
        <v>8.1562499999999911</v>
      </c>
      <c r="AT51" s="5"/>
      <c r="AU51" s="5"/>
      <c r="AV51" s="10"/>
      <c r="AW51" s="10"/>
      <c r="AX51" s="10"/>
      <c r="AY51" s="10"/>
      <c r="AZ51" s="10"/>
      <c r="BA51" s="11"/>
    </row>
    <row r="52" spans="1:53" x14ac:dyDescent="0.35">
      <c r="A52" t="s">
        <v>131</v>
      </c>
      <c r="M52" t="s">
        <v>318</v>
      </c>
      <c r="N52">
        <v>19</v>
      </c>
      <c r="O52">
        <f t="shared" si="3"/>
        <v>1900</v>
      </c>
      <c r="P52">
        <f t="shared" si="4"/>
        <v>5.7395833333333268</v>
      </c>
      <c r="R52" s="1"/>
      <c r="S52" s="1" t="s">
        <v>613</v>
      </c>
      <c r="T52" s="1">
        <v>23</v>
      </c>
      <c r="U52" s="1">
        <f t="shared" si="14"/>
        <v>2300</v>
      </c>
      <c r="V52">
        <f t="shared" si="6"/>
        <v>6.947916666666659</v>
      </c>
      <c r="Y52" t="s">
        <v>845</v>
      </c>
      <c r="Z52">
        <v>19</v>
      </c>
      <c r="AA52">
        <f t="shared" si="7"/>
        <v>1900</v>
      </c>
      <c r="AB52">
        <f t="shared" si="8"/>
        <v>5.7395833333333268</v>
      </c>
      <c r="AE52" t="s">
        <v>1018</v>
      </c>
      <c r="AF52">
        <v>24.5</v>
      </c>
      <c r="AG52">
        <f t="shared" si="9"/>
        <v>2450</v>
      </c>
      <c r="AH52">
        <f t="shared" si="10"/>
        <v>7.4010416666666581</v>
      </c>
      <c r="AL52" t="s">
        <v>1061</v>
      </c>
      <c r="AM52">
        <v>27</v>
      </c>
      <c r="AN52">
        <f t="shared" si="11"/>
        <v>2700</v>
      </c>
      <c r="AO52">
        <f t="shared" si="12"/>
        <v>8.1562499999999911</v>
      </c>
      <c r="AT52" s="5"/>
      <c r="AU52" s="5"/>
      <c r="AV52" s="10"/>
      <c r="AW52" s="10"/>
      <c r="AX52" s="10"/>
      <c r="AY52" s="10"/>
      <c r="AZ52" s="10"/>
      <c r="BA52" s="11"/>
    </row>
    <row r="53" spans="1:53" x14ac:dyDescent="0.35">
      <c r="A53" t="s">
        <v>131</v>
      </c>
      <c r="M53" t="s">
        <v>319</v>
      </c>
      <c r="N53">
        <v>32</v>
      </c>
      <c r="O53">
        <f t="shared" si="3"/>
        <v>3200</v>
      </c>
      <c r="P53">
        <f t="shared" si="4"/>
        <v>9.6666666666666554</v>
      </c>
      <c r="R53" s="1"/>
      <c r="S53" s="1" t="s">
        <v>509</v>
      </c>
      <c r="T53" s="1">
        <v>24</v>
      </c>
      <c r="U53" s="1">
        <f t="shared" si="14"/>
        <v>2400</v>
      </c>
      <c r="V53">
        <f t="shared" si="6"/>
        <v>7.2499999999999911</v>
      </c>
      <c r="Y53" t="s">
        <v>846</v>
      </c>
      <c r="Z53">
        <v>17.5</v>
      </c>
      <c r="AA53">
        <f t="shared" si="7"/>
        <v>1750</v>
      </c>
      <c r="AB53">
        <f t="shared" si="8"/>
        <v>5.2864583333333268</v>
      </c>
      <c r="AE53" t="s">
        <v>1019</v>
      </c>
      <c r="AF53">
        <v>24</v>
      </c>
      <c r="AG53">
        <f t="shared" si="9"/>
        <v>2400</v>
      </c>
      <c r="AH53">
        <f t="shared" si="10"/>
        <v>7.2499999999999911</v>
      </c>
      <c r="AL53" t="s">
        <v>1130</v>
      </c>
      <c r="AM53">
        <v>27.5</v>
      </c>
      <c r="AN53">
        <f t="shared" si="11"/>
        <v>2750</v>
      </c>
      <c r="AO53">
        <f t="shared" si="12"/>
        <v>8.3072916666666572</v>
      </c>
      <c r="AQ53" s="26">
        <v>468.5</v>
      </c>
      <c r="AT53" s="5"/>
      <c r="AU53" s="5"/>
      <c r="AV53" s="10"/>
      <c r="AW53" s="10"/>
      <c r="AX53" s="10"/>
      <c r="AY53" s="10"/>
      <c r="AZ53" s="10"/>
      <c r="BA53" s="11"/>
    </row>
    <row r="54" spans="1:53" x14ac:dyDescent="0.35">
      <c r="A54" t="s">
        <v>131</v>
      </c>
      <c r="M54" t="s">
        <v>414</v>
      </c>
      <c r="N54">
        <v>32</v>
      </c>
      <c r="O54">
        <f t="shared" si="3"/>
        <v>3200</v>
      </c>
      <c r="P54">
        <f t="shared" si="4"/>
        <v>9.6666666666666554</v>
      </c>
      <c r="R54" s="1"/>
      <c r="S54" s="1" t="s">
        <v>510</v>
      </c>
      <c r="T54" s="1">
        <v>25</v>
      </c>
      <c r="U54" s="1">
        <f t="shared" si="14"/>
        <v>2500</v>
      </c>
      <c r="V54">
        <f t="shared" si="6"/>
        <v>7.5520833333333242</v>
      </c>
      <c r="Y54" t="s">
        <v>847</v>
      </c>
      <c r="Z54">
        <v>18</v>
      </c>
      <c r="AA54">
        <f t="shared" si="7"/>
        <v>1800</v>
      </c>
      <c r="AB54">
        <f t="shared" si="8"/>
        <v>5.4374999999999938</v>
      </c>
      <c r="AE54" t="s">
        <v>1020</v>
      </c>
      <c r="AF54">
        <v>23.5</v>
      </c>
      <c r="AG54">
        <f t="shared" si="9"/>
        <v>2350</v>
      </c>
      <c r="AH54">
        <f t="shared" si="10"/>
        <v>7.098958333333325</v>
      </c>
      <c r="AL54" t="s">
        <v>1063</v>
      </c>
      <c r="AM54">
        <v>26</v>
      </c>
      <c r="AN54">
        <f t="shared" si="11"/>
        <v>2600</v>
      </c>
      <c r="AO54">
        <f t="shared" si="12"/>
        <v>7.8541666666666572</v>
      </c>
      <c r="AT54" s="5"/>
      <c r="AU54" s="5"/>
      <c r="AV54" s="10"/>
      <c r="AW54" s="10"/>
      <c r="AX54" s="10"/>
      <c r="AY54" s="10"/>
      <c r="AZ54" s="10"/>
      <c r="BA54" s="11"/>
    </row>
    <row r="55" spans="1:53" x14ac:dyDescent="0.35">
      <c r="A55" t="s">
        <v>131</v>
      </c>
      <c r="M55" t="s">
        <v>415</v>
      </c>
      <c r="N55">
        <v>33.5</v>
      </c>
      <c r="O55">
        <f t="shared" si="3"/>
        <v>3350</v>
      </c>
      <c r="P55">
        <f t="shared" si="4"/>
        <v>10.119791666666655</v>
      </c>
      <c r="R55" s="1"/>
      <c r="S55" s="1" t="s">
        <v>511</v>
      </c>
      <c r="T55" s="1">
        <v>24</v>
      </c>
      <c r="U55" s="1">
        <f t="shared" si="14"/>
        <v>2400</v>
      </c>
      <c r="V55">
        <f t="shared" si="6"/>
        <v>7.2499999999999911</v>
      </c>
      <c r="Y55" t="s">
        <v>780</v>
      </c>
      <c r="Z55">
        <v>19</v>
      </c>
      <c r="AA55">
        <f t="shared" si="7"/>
        <v>1900</v>
      </c>
      <c r="AB55">
        <f t="shared" si="8"/>
        <v>5.7395833333333268</v>
      </c>
      <c r="AE55" t="s">
        <v>1021</v>
      </c>
      <c r="AF55">
        <v>25</v>
      </c>
      <c r="AG55">
        <f t="shared" si="9"/>
        <v>2500</v>
      </c>
      <c r="AH55">
        <f t="shared" si="10"/>
        <v>7.5520833333333242</v>
      </c>
      <c r="AL55" t="s">
        <v>1131</v>
      </c>
      <c r="AM55">
        <v>26</v>
      </c>
      <c r="AN55">
        <f t="shared" si="11"/>
        <v>2600</v>
      </c>
      <c r="AO55">
        <f t="shared" si="12"/>
        <v>7.8541666666666572</v>
      </c>
      <c r="AT55" s="5"/>
      <c r="AU55" s="5"/>
      <c r="AV55" s="10"/>
      <c r="AW55" s="10"/>
      <c r="AX55" s="10"/>
      <c r="AY55" s="10"/>
      <c r="AZ55" s="10"/>
      <c r="BA55" s="11"/>
    </row>
    <row r="56" spans="1:53" x14ac:dyDescent="0.35">
      <c r="A56" t="s">
        <v>131</v>
      </c>
      <c r="M56" t="s">
        <v>342</v>
      </c>
      <c r="N56">
        <v>35.5</v>
      </c>
      <c r="O56">
        <f t="shared" si="3"/>
        <v>3550</v>
      </c>
      <c r="P56">
        <f t="shared" si="4"/>
        <v>10.723958333333321</v>
      </c>
      <c r="R56" s="1"/>
      <c r="S56" s="1" t="s">
        <v>615</v>
      </c>
      <c r="T56" s="1">
        <v>20</v>
      </c>
      <c r="U56" s="1">
        <f t="shared" si="14"/>
        <v>2000</v>
      </c>
      <c r="V56">
        <f t="shared" si="6"/>
        <v>6.0416666666666599</v>
      </c>
      <c r="Y56" t="s">
        <v>848</v>
      </c>
      <c r="Z56">
        <v>19</v>
      </c>
      <c r="AA56">
        <f t="shared" si="7"/>
        <v>1900</v>
      </c>
      <c r="AB56">
        <f t="shared" si="8"/>
        <v>5.7395833333333268</v>
      </c>
      <c r="AD56" s="26">
        <v>92.5</v>
      </c>
      <c r="AE56" t="s">
        <v>1022</v>
      </c>
      <c r="AF56">
        <v>25</v>
      </c>
      <c r="AG56">
        <f t="shared" si="9"/>
        <v>2500</v>
      </c>
      <c r="AH56">
        <f t="shared" si="10"/>
        <v>7.5520833333333242</v>
      </c>
      <c r="AL56" t="s">
        <v>1064</v>
      </c>
      <c r="AM56">
        <v>26</v>
      </c>
      <c r="AN56">
        <f t="shared" si="11"/>
        <v>2600</v>
      </c>
      <c r="AO56">
        <f t="shared" si="12"/>
        <v>7.8541666666666572</v>
      </c>
      <c r="AT56" s="5"/>
      <c r="AU56" s="5"/>
      <c r="AV56" s="10"/>
      <c r="AW56" s="10"/>
      <c r="AX56" s="10"/>
      <c r="AY56" s="10"/>
      <c r="AZ56" s="10"/>
      <c r="BA56" s="11"/>
    </row>
    <row r="57" spans="1:53" x14ac:dyDescent="0.35">
      <c r="A57" t="s">
        <v>131</v>
      </c>
      <c r="M57" t="s">
        <v>416</v>
      </c>
      <c r="N57">
        <v>65</v>
      </c>
      <c r="O57">
        <f t="shared" si="3"/>
        <v>6500</v>
      </c>
      <c r="P57">
        <f t="shared" si="4"/>
        <v>19.635416666666643</v>
      </c>
      <c r="R57" s="1"/>
      <c r="S57" s="1" t="s">
        <v>616</v>
      </c>
      <c r="T57" s="1">
        <v>21.5</v>
      </c>
      <c r="U57" s="1">
        <f t="shared" si="14"/>
        <v>2150</v>
      </c>
      <c r="V57">
        <f t="shared" si="6"/>
        <v>6.494791666666659</v>
      </c>
      <c r="Y57" t="s">
        <v>850</v>
      </c>
      <c r="Z57">
        <v>14</v>
      </c>
      <c r="AA57">
        <f t="shared" si="7"/>
        <v>1400</v>
      </c>
      <c r="AB57">
        <f t="shared" si="8"/>
        <v>4.2291666666666616</v>
      </c>
      <c r="AE57" t="s">
        <v>980</v>
      </c>
      <c r="AF57">
        <v>26.5</v>
      </c>
      <c r="AG57">
        <f t="shared" si="9"/>
        <v>2650</v>
      </c>
      <c r="AH57">
        <f t="shared" si="10"/>
        <v>8.0052083333333233</v>
      </c>
      <c r="AL57" t="s">
        <v>1065</v>
      </c>
      <c r="AM57">
        <v>26</v>
      </c>
      <c r="AN57">
        <f t="shared" si="11"/>
        <v>2600</v>
      </c>
      <c r="AO57">
        <f t="shared" si="12"/>
        <v>7.8541666666666572</v>
      </c>
      <c r="AT57" s="5"/>
      <c r="AU57" s="5"/>
      <c r="AV57" s="10"/>
      <c r="AW57" s="10"/>
      <c r="AX57" s="10"/>
      <c r="AY57" s="10"/>
      <c r="AZ57" s="10"/>
      <c r="BA57" s="11"/>
    </row>
    <row r="58" spans="1:53" x14ac:dyDescent="0.35">
      <c r="A58" t="s">
        <v>131</v>
      </c>
      <c r="M58" t="s">
        <v>417</v>
      </c>
      <c r="N58">
        <v>69</v>
      </c>
      <c r="O58">
        <f t="shared" si="3"/>
        <v>6900</v>
      </c>
      <c r="P58">
        <f t="shared" si="4"/>
        <v>20.843749999999975</v>
      </c>
      <c r="R58" s="1"/>
      <c r="S58" s="1" t="s">
        <v>515</v>
      </c>
      <c r="T58" s="1">
        <v>26</v>
      </c>
      <c r="U58" s="1">
        <f t="shared" si="14"/>
        <v>2600</v>
      </c>
      <c r="V58">
        <f t="shared" si="6"/>
        <v>7.8541666666666572</v>
      </c>
      <c r="X58" s="26">
        <v>187.5</v>
      </c>
      <c r="Y58" t="s">
        <v>784</v>
      </c>
      <c r="Z58">
        <v>14</v>
      </c>
      <c r="AA58">
        <f t="shared" si="7"/>
        <v>1400</v>
      </c>
      <c r="AB58">
        <f t="shared" si="8"/>
        <v>4.2291666666666616</v>
      </c>
      <c r="AE58" t="s">
        <v>981</v>
      </c>
      <c r="AF58">
        <v>25</v>
      </c>
      <c r="AG58">
        <f t="shared" si="9"/>
        <v>2500</v>
      </c>
      <c r="AH58">
        <f t="shared" si="10"/>
        <v>7.5520833333333242</v>
      </c>
      <c r="AL58" t="s">
        <v>1132</v>
      </c>
      <c r="AM58">
        <v>26.5</v>
      </c>
      <c r="AN58">
        <f t="shared" si="11"/>
        <v>2650</v>
      </c>
      <c r="AO58">
        <f t="shared" si="12"/>
        <v>8.0052083333333233</v>
      </c>
      <c r="AT58" s="5"/>
      <c r="AU58" s="5"/>
      <c r="AV58" s="10"/>
      <c r="AW58" s="10"/>
      <c r="AX58" s="10"/>
      <c r="AY58" s="10"/>
      <c r="AZ58" s="10"/>
      <c r="BA58" s="11"/>
    </row>
    <row r="59" spans="1:53" x14ac:dyDescent="0.35">
      <c r="A59" t="s">
        <v>131</v>
      </c>
      <c r="M59" t="s">
        <v>418</v>
      </c>
      <c r="N59">
        <v>24.5</v>
      </c>
      <c r="O59">
        <f t="shared" si="3"/>
        <v>2450</v>
      </c>
      <c r="P59">
        <f t="shared" si="4"/>
        <v>7.4010416666666581</v>
      </c>
      <c r="R59" s="1"/>
      <c r="S59" s="1" t="s">
        <v>530</v>
      </c>
      <c r="T59" s="1">
        <v>28</v>
      </c>
      <c r="U59" s="1">
        <f t="shared" si="14"/>
        <v>2800</v>
      </c>
      <c r="V59">
        <f t="shared" si="6"/>
        <v>8.4583333333333233</v>
      </c>
      <c r="Y59" t="s">
        <v>851</v>
      </c>
      <c r="Z59">
        <v>24</v>
      </c>
      <c r="AA59">
        <f t="shared" si="7"/>
        <v>2400</v>
      </c>
      <c r="AB59">
        <f t="shared" si="8"/>
        <v>7.2499999999999911</v>
      </c>
      <c r="AE59" t="s">
        <v>1023</v>
      </c>
      <c r="AF59">
        <v>25</v>
      </c>
      <c r="AG59">
        <f t="shared" si="9"/>
        <v>2500</v>
      </c>
      <c r="AH59">
        <f t="shared" si="10"/>
        <v>7.5520833333333242</v>
      </c>
      <c r="AL59" t="s">
        <v>1066</v>
      </c>
      <c r="AM59">
        <v>26</v>
      </c>
      <c r="AN59">
        <f t="shared" si="11"/>
        <v>2600</v>
      </c>
      <c r="AO59">
        <f t="shared" si="12"/>
        <v>7.8541666666666572</v>
      </c>
      <c r="AT59" s="5"/>
      <c r="AU59" s="5"/>
      <c r="AV59" s="10"/>
      <c r="AW59" s="10"/>
      <c r="AX59" s="10"/>
      <c r="AY59" s="10"/>
      <c r="AZ59" s="10"/>
      <c r="BA59" s="11"/>
    </row>
    <row r="60" spans="1:53" x14ac:dyDescent="0.35">
      <c r="A60" t="s">
        <v>131</v>
      </c>
      <c r="M60" t="s">
        <v>346</v>
      </c>
      <c r="N60">
        <v>24.5</v>
      </c>
      <c r="O60">
        <f t="shared" si="3"/>
        <v>2450</v>
      </c>
      <c r="P60">
        <f t="shared" si="4"/>
        <v>7.4010416666666581</v>
      </c>
      <c r="R60" s="1"/>
      <c r="S60" s="1" t="s">
        <v>617</v>
      </c>
      <c r="T60" s="1">
        <v>25.5</v>
      </c>
      <c r="U60" s="1">
        <f t="shared" si="14"/>
        <v>2550</v>
      </c>
      <c r="V60">
        <f t="shared" si="6"/>
        <v>7.7031249999999911</v>
      </c>
      <c r="Y60" t="s">
        <v>852</v>
      </c>
      <c r="Z60">
        <v>22</v>
      </c>
      <c r="AA60">
        <f t="shared" si="7"/>
        <v>2200</v>
      </c>
      <c r="AB60">
        <f t="shared" si="8"/>
        <v>6.6458333333333259</v>
      </c>
      <c r="AE60" t="s">
        <v>1024</v>
      </c>
      <c r="AF60">
        <v>26.5</v>
      </c>
      <c r="AG60">
        <f t="shared" si="9"/>
        <v>2650</v>
      </c>
      <c r="AH60">
        <f t="shared" si="10"/>
        <v>8.0052083333333233</v>
      </c>
      <c r="AL60" t="s">
        <v>1133</v>
      </c>
      <c r="AM60">
        <v>26</v>
      </c>
      <c r="AN60">
        <f t="shared" si="11"/>
        <v>2600</v>
      </c>
      <c r="AO60">
        <f t="shared" si="12"/>
        <v>7.8541666666666572</v>
      </c>
      <c r="AT60" s="5"/>
      <c r="AU60" s="5"/>
      <c r="AV60" s="10"/>
      <c r="AW60" s="10"/>
      <c r="AX60" s="10"/>
      <c r="AY60" s="10"/>
      <c r="AZ60" s="10"/>
      <c r="BA60" s="11"/>
    </row>
    <row r="61" spans="1:53" x14ac:dyDescent="0.35">
      <c r="A61" t="s">
        <v>131</v>
      </c>
      <c r="M61" t="s">
        <v>348</v>
      </c>
      <c r="N61">
        <v>23.5</v>
      </c>
      <c r="O61">
        <f t="shared" si="3"/>
        <v>2350</v>
      </c>
      <c r="P61">
        <f t="shared" si="4"/>
        <v>7.098958333333325</v>
      </c>
      <c r="R61" s="1"/>
      <c r="S61" s="1" t="s">
        <v>531</v>
      </c>
      <c r="T61" s="1">
        <v>24</v>
      </c>
      <c r="U61" s="1">
        <f t="shared" si="14"/>
        <v>2400</v>
      </c>
      <c r="V61">
        <f t="shared" si="6"/>
        <v>7.2499999999999911</v>
      </c>
      <c r="Y61" t="s">
        <v>790</v>
      </c>
      <c r="Z61">
        <v>23</v>
      </c>
      <c r="AA61">
        <f t="shared" si="7"/>
        <v>2300</v>
      </c>
      <c r="AB61">
        <f t="shared" si="8"/>
        <v>6.947916666666659</v>
      </c>
      <c r="AD61" s="26">
        <v>97</v>
      </c>
      <c r="AE61" t="s">
        <v>982</v>
      </c>
      <c r="AF61">
        <v>25.5</v>
      </c>
      <c r="AG61">
        <f t="shared" si="9"/>
        <v>2550</v>
      </c>
      <c r="AH61">
        <f t="shared" si="10"/>
        <v>7.7031249999999911</v>
      </c>
      <c r="AL61" t="s">
        <v>1067</v>
      </c>
      <c r="AM61">
        <v>26</v>
      </c>
      <c r="AN61">
        <f t="shared" si="11"/>
        <v>2600</v>
      </c>
      <c r="AO61">
        <f t="shared" si="12"/>
        <v>7.8541666666666572</v>
      </c>
      <c r="AT61" s="5"/>
      <c r="AU61" s="5"/>
      <c r="AV61" s="10"/>
      <c r="AW61" s="10"/>
      <c r="AX61" s="10"/>
      <c r="AY61" s="10"/>
      <c r="AZ61" s="10"/>
      <c r="BA61" s="11"/>
    </row>
    <row r="62" spans="1:53" x14ac:dyDescent="0.35">
      <c r="A62" t="s">
        <v>131</v>
      </c>
      <c r="M62" t="s">
        <v>419</v>
      </c>
      <c r="N62">
        <v>31</v>
      </c>
      <c r="O62">
        <f t="shared" si="3"/>
        <v>3100</v>
      </c>
      <c r="P62">
        <f t="shared" si="4"/>
        <v>9.3645833333333233</v>
      </c>
      <c r="R62" s="1"/>
      <c r="S62" s="1" t="s">
        <v>533</v>
      </c>
      <c r="T62" s="1">
        <v>25</v>
      </c>
      <c r="U62" s="1">
        <f t="shared" si="14"/>
        <v>2500</v>
      </c>
      <c r="V62">
        <f t="shared" si="6"/>
        <v>7.5520833333333242</v>
      </c>
      <c r="Y62" t="s">
        <v>853</v>
      </c>
      <c r="Z62">
        <v>19</v>
      </c>
      <c r="AA62">
        <f t="shared" si="7"/>
        <v>1900</v>
      </c>
      <c r="AB62">
        <f t="shared" si="8"/>
        <v>5.7395833333333268</v>
      </c>
      <c r="AE62" t="s">
        <v>1025</v>
      </c>
      <c r="AF62">
        <v>25</v>
      </c>
      <c r="AG62">
        <f t="shared" si="9"/>
        <v>2500</v>
      </c>
      <c r="AH62">
        <f t="shared" si="10"/>
        <v>7.5520833333333242</v>
      </c>
      <c r="AL62" t="s">
        <v>1070</v>
      </c>
      <c r="AM62">
        <v>29.5</v>
      </c>
      <c r="AN62">
        <f t="shared" si="11"/>
        <v>2950</v>
      </c>
      <c r="AO62">
        <f t="shared" si="12"/>
        <v>8.9114583333333233</v>
      </c>
      <c r="AT62" s="5"/>
      <c r="AU62" s="5"/>
      <c r="AV62" s="10"/>
      <c r="AW62" s="10"/>
      <c r="AX62" s="10"/>
      <c r="AY62" s="10"/>
      <c r="AZ62" s="10"/>
      <c r="BA62" s="11"/>
    </row>
    <row r="63" spans="1:53" x14ac:dyDescent="0.35">
      <c r="A63" t="s">
        <v>131</v>
      </c>
      <c r="M63" t="s">
        <v>420</v>
      </c>
      <c r="N63">
        <v>34</v>
      </c>
      <c r="O63">
        <f t="shared" si="3"/>
        <v>3400</v>
      </c>
      <c r="P63">
        <f t="shared" si="4"/>
        <v>10.270833333333321</v>
      </c>
      <c r="R63" s="1"/>
      <c r="S63" s="1" t="s">
        <v>534</v>
      </c>
      <c r="T63" s="1">
        <v>25</v>
      </c>
      <c r="U63" s="1">
        <f t="shared" si="14"/>
        <v>2500</v>
      </c>
      <c r="V63">
        <f t="shared" si="6"/>
        <v>7.5520833333333242</v>
      </c>
      <c r="Y63" t="s">
        <v>791</v>
      </c>
      <c r="Z63">
        <v>21</v>
      </c>
      <c r="AA63">
        <f t="shared" si="7"/>
        <v>2100</v>
      </c>
      <c r="AB63">
        <f t="shared" si="8"/>
        <v>6.3437499999999929</v>
      </c>
      <c r="AE63" t="s">
        <v>983</v>
      </c>
      <c r="AF63">
        <v>29</v>
      </c>
      <c r="AG63">
        <f t="shared" si="9"/>
        <v>2900</v>
      </c>
      <c r="AH63">
        <f t="shared" si="10"/>
        <v>8.7604166666666572</v>
      </c>
      <c r="AL63" t="s">
        <v>1071</v>
      </c>
      <c r="AM63">
        <v>27</v>
      </c>
      <c r="AN63">
        <f t="shared" si="11"/>
        <v>2700</v>
      </c>
      <c r="AO63">
        <f t="shared" si="12"/>
        <v>8.1562499999999911</v>
      </c>
      <c r="AT63" s="5"/>
      <c r="AU63" s="5"/>
      <c r="AV63" s="10"/>
      <c r="AW63" s="10"/>
      <c r="AX63" s="10"/>
      <c r="AY63" s="10"/>
      <c r="AZ63" s="10"/>
      <c r="BA63" s="11"/>
    </row>
    <row r="64" spans="1:53" x14ac:dyDescent="0.35">
      <c r="R64" s="1"/>
      <c r="S64" s="1" t="s">
        <v>535</v>
      </c>
      <c r="T64" s="1">
        <v>21</v>
      </c>
      <c r="U64" s="1">
        <f t="shared" si="14"/>
        <v>2100</v>
      </c>
      <c r="V64">
        <f t="shared" si="6"/>
        <v>6.3437499999999929</v>
      </c>
      <c r="Y64" t="s">
        <v>792</v>
      </c>
      <c r="Z64">
        <v>21.5</v>
      </c>
      <c r="AA64">
        <f t="shared" si="7"/>
        <v>2150</v>
      </c>
      <c r="AB64">
        <f t="shared" si="8"/>
        <v>6.494791666666659</v>
      </c>
      <c r="AE64" t="s">
        <v>1026</v>
      </c>
      <c r="AF64">
        <v>26</v>
      </c>
      <c r="AG64">
        <f t="shared" si="9"/>
        <v>2600</v>
      </c>
      <c r="AH64">
        <f t="shared" si="10"/>
        <v>7.8541666666666572</v>
      </c>
      <c r="AL64" t="s">
        <v>1072</v>
      </c>
      <c r="AM64">
        <v>26</v>
      </c>
      <c r="AN64">
        <f t="shared" si="11"/>
        <v>2600</v>
      </c>
      <c r="AO64">
        <f t="shared" si="12"/>
        <v>7.8541666666666572</v>
      </c>
      <c r="AT64" s="5"/>
      <c r="AU64" s="5"/>
      <c r="AV64" s="10"/>
      <c r="AW64" s="10"/>
      <c r="AX64" s="10"/>
      <c r="AY64" s="10"/>
      <c r="AZ64" s="10"/>
      <c r="BA64" s="11"/>
    </row>
    <row r="65" spans="18:53" x14ac:dyDescent="0.35">
      <c r="R65" s="1"/>
      <c r="S65" s="1" t="s">
        <v>538</v>
      </c>
      <c r="T65" s="1">
        <v>22</v>
      </c>
      <c r="U65" s="1">
        <f t="shared" si="14"/>
        <v>2200</v>
      </c>
      <c r="V65">
        <f t="shared" si="6"/>
        <v>6.6458333333333259</v>
      </c>
      <c r="Y65" t="s">
        <v>793</v>
      </c>
      <c r="Z65">
        <v>19.5</v>
      </c>
      <c r="AA65">
        <f t="shared" si="7"/>
        <v>1950</v>
      </c>
      <c r="AB65">
        <f t="shared" si="8"/>
        <v>5.8906249999999929</v>
      </c>
      <c r="AE65" t="s">
        <v>984</v>
      </c>
      <c r="AF65">
        <v>26</v>
      </c>
      <c r="AG65">
        <f t="shared" si="9"/>
        <v>2600</v>
      </c>
      <c r="AH65">
        <f t="shared" si="10"/>
        <v>7.8541666666666572</v>
      </c>
      <c r="AL65" t="s">
        <v>1073</v>
      </c>
      <c r="AM65">
        <v>25</v>
      </c>
      <c r="AN65">
        <f t="shared" si="11"/>
        <v>2500</v>
      </c>
      <c r="AO65">
        <f t="shared" si="12"/>
        <v>7.5520833333333242</v>
      </c>
      <c r="AT65" s="5"/>
      <c r="AU65" s="5"/>
      <c r="AV65" s="10"/>
      <c r="AW65" s="10"/>
      <c r="AX65" s="10"/>
      <c r="AY65" s="10"/>
      <c r="AZ65" s="10"/>
      <c r="BA65" s="11"/>
    </row>
    <row r="66" spans="18:53" x14ac:dyDescent="0.35">
      <c r="R66" s="1"/>
      <c r="S66" s="1" t="s">
        <v>618</v>
      </c>
      <c r="T66" s="1">
        <v>23</v>
      </c>
      <c r="U66" s="1">
        <f t="shared" si="14"/>
        <v>2300</v>
      </c>
      <c r="V66">
        <f t="shared" si="6"/>
        <v>6.947916666666659</v>
      </c>
      <c r="Y66" t="s">
        <v>854</v>
      </c>
      <c r="Z66">
        <v>19</v>
      </c>
      <c r="AA66">
        <f t="shared" si="7"/>
        <v>1900</v>
      </c>
      <c r="AB66">
        <f t="shared" si="8"/>
        <v>5.7395833333333268</v>
      </c>
      <c r="AE66" t="s">
        <v>985</v>
      </c>
      <c r="AF66">
        <v>26</v>
      </c>
      <c r="AG66">
        <f t="shared" si="9"/>
        <v>2600</v>
      </c>
      <c r="AH66">
        <f t="shared" si="10"/>
        <v>7.8541666666666572</v>
      </c>
      <c r="AJ66" s="26">
        <v>406.5</v>
      </c>
      <c r="AL66" t="s">
        <v>1074</v>
      </c>
      <c r="AM66">
        <v>26</v>
      </c>
      <c r="AN66">
        <f t="shared" si="11"/>
        <v>2600</v>
      </c>
      <c r="AO66">
        <f t="shared" si="12"/>
        <v>7.8541666666666572</v>
      </c>
      <c r="AT66" s="5"/>
      <c r="AU66" s="5"/>
      <c r="AV66" s="10"/>
      <c r="AW66" s="10"/>
      <c r="AX66" s="10"/>
      <c r="AY66" s="10"/>
      <c r="AZ66" s="10"/>
      <c r="BA66" s="11"/>
    </row>
    <row r="67" spans="18:53" x14ac:dyDescent="0.35">
      <c r="R67" s="1"/>
      <c r="S67" s="1" t="s">
        <v>541</v>
      </c>
      <c r="T67" s="1">
        <v>35</v>
      </c>
      <c r="U67" s="1">
        <f t="shared" si="14"/>
        <v>3500</v>
      </c>
      <c r="V67">
        <f t="shared" si="6"/>
        <v>10.572916666666654</v>
      </c>
      <c r="X67">
        <v>228.5</v>
      </c>
      <c r="Y67" t="s">
        <v>855</v>
      </c>
      <c r="Z67">
        <v>19</v>
      </c>
      <c r="AA67">
        <f t="shared" si="7"/>
        <v>1900</v>
      </c>
      <c r="AB67">
        <f t="shared" si="8"/>
        <v>5.7395833333333268</v>
      </c>
      <c r="AD67" s="26">
        <v>119</v>
      </c>
      <c r="AG67">
        <f t="shared" si="9"/>
        <v>0</v>
      </c>
      <c r="AH67">
        <f t="shared" si="10"/>
        <v>0</v>
      </c>
      <c r="AL67" t="s">
        <v>1075</v>
      </c>
      <c r="AM67">
        <v>29.5</v>
      </c>
      <c r="AN67">
        <f t="shared" si="11"/>
        <v>2950</v>
      </c>
      <c r="AO67">
        <f t="shared" si="12"/>
        <v>8.9114583333333233</v>
      </c>
      <c r="AQ67" s="26">
        <v>371.5</v>
      </c>
      <c r="AT67" s="5"/>
      <c r="AU67" s="5"/>
      <c r="AV67" s="10"/>
      <c r="AW67" s="10"/>
      <c r="AX67" s="10"/>
      <c r="AY67" s="10"/>
      <c r="AZ67" s="10"/>
      <c r="BA67" s="11"/>
    </row>
    <row r="68" spans="18:53" x14ac:dyDescent="0.35">
      <c r="R68" s="1"/>
      <c r="S68" s="1" t="s">
        <v>544</v>
      </c>
      <c r="T68" s="1">
        <v>25</v>
      </c>
      <c r="U68" s="1">
        <f t="shared" si="14"/>
        <v>2500</v>
      </c>
      <c r="V68">
        <f t="shared" si="6"/>
        <v>7.5520833333333242</v>
      </c>
      <c r="Y68" t="s">
        <v>856</v>
      </c>
      <c r="Z68">
        <v>18</v>
      </c>
      <c r="AA68">
        <f t="shared" si="7"/>
        <v>1800</v>
      </c>
      <c r="AB68">
        <f t="shared" si="8"/>
        <v>5.4374999999999938</v>
      </c>
      <c r="AG68">
        <f t="shared" si="9"/>
        <v>0</v>
      </c>
      <c r="AH68">
        <f t="shared" si="10"/>
        <v>0</v>
      </c>
      <c r="AL68" t="s">
        <v>1076</v>
      </c>
      <c r="AM68">
        <v>25.5</v>
      </c>
      <c r="AN68">
        <f t="shared" si="11"/>
        <v>2550</v>
      </c>
      <c r="AO68">
        <f t="shared" si="12"/>
        <v>7.7031249999999911</v>
      </c>
      <c r="AT68" s="5"/>
      <c r="AU68" s="5"/>
      <c r="AV68" s="10"/>
      <c r="AW68" s="10"/>
      <c r="AX68" s="10"/>
      <c r="AY68" s="10"/>
      <c r="AZ68" s="10"/>
      <c r="BA68" s="11"/>
    </row>
    <row r="69" spans="18:53" x14ac:dyDescent="0.35">
      <c r="R69" s="1"/>
      <c r="S69" s="1" t="s">
        <v>619</v>
      </c>
      <c r="T69" s="1">
        <v>24</v>
      </c>
      <c r="U69" s="1">
        <f t="shared" si="14"/>
        <v>2400</v>
      </c>
      <c r="V69">
        <f t="shared" si="6"/>
        <v>7.2499999999999911</v>
      </c>
      <c r="Y69" t="s">
        <v>857</v>
      </c>
      <c r="Z69">
        <v>18</v>
      </c>
      <c r="AA69">
        <f t="shared" si="7"/>
        <v>1800</v>
      </c>
      <c r="AB69">
        <f t="shared" si="8"/>
        <v>5.4374999999999938</v>
      </c>
      <c r="AG69">
        <f t="shared" si="9"/>
        <v>0</v>
      </c>
      <c r="AH69">
        <f t="shared" si="10"/>
        <v>0</v>
      </c>
      <c r="AL69" t="s">
        <v>1134</v>
      </c>
      <c r="AM69">
        <v>25.5</v>
      </c>
      <c r="AN69">
        <f t="shared" si="11"/>
        <v>2550</v>
      </c>
      <c r="AO69">
        <f t="shared" si="12"/>
        <v>7.7031249999999911</v>
      </c>
      <c r="AT69" s="5"/>
      <c r="AU69" s="5"/>
      <c r="AV69" s="10"/>
      <c r="AW69" s="10"/>
      <c r="AX69" s="10"/>
      <c r="AY69" s="10"/>
      <c r="AZ69" s="10"/>
      <c r="BA69" s="11"/>
    </row>
    <row r="70" spans="18:53" x14ac:dyDescent="0.35">
      <c r="R70" s="1"/>
      <c r="S70" s="1" t="s">
        <v>620</v>
      </c>
      <c r="T70" s="1">
        <v>27</v>
      </c>
      <c r="U70" s="1">
        <f t="shared" si="14"/>
        <v>2700</v>
      </c>
      <c r="V70">
        <f t="shared" si="6"/>
        <v>8.1562499999999911</v>
      </c>
      <c r="Y70" t="s">
        <v>858</v>
      </c>
      <c r="Z70">
        <v>16</v>
      </c>
      <c r="AA70">
        <f t="shared" si="7"/>
        <v>1600</v>
      </c>
      <c r="AB70">
        <f t="shared" si="8"/>
        <v>4.8333333333333277</v>
      </c>
      <c r="AG70">
        <f t="shared" si="9"/>
        <v>0</v>
      </c>
      <c r="AH70">
        <f t="shared" si="10"/>
        <v>0</v>
      </c>
      <c r="AL70" t="s">
        <v>1135</v>
      </c>
      <c r="AM70">
        <v>25.5</v>
      </c>
      <c r="AN70">
        <f t="shared" si="11"/>
        <v>2550</v>
      </c>
      <c r="AO70">
        <f t="shared" si="12"/>
        <v>7.7031249999999911</v>
      </c>
      <c r="AT70" s="5"/>
      <c r="AU70" s="5"/>
      <c r="AV70" s="10"/>
      <c r="AW70" s="10"/>
      <c r="AX70" s="10"/>
      <c r="AY70" s="10"/>
      <c r="AZ70" s="10"/>
      <c r="BA70" s="11"/>
    </row>
    <row r="71" spans="18:53" x14ac:dyDescent="0.35">
      <c r="R71" s="1"/>
      <c r="S71" s="1" t="s">
        <v>545</v>
      </c>
      <c r="T71" s="1">
        <v>27</v>
      </c>
      <c r="U71" s="1">
        <f t="shared" si="14"/>
        <v>2700</v>
      </c>
      <c r="V71">
        <f t="shared" si="6"/>
        <v>8.1562499999999911</v>
      </c>
      <c r="Y71" t="s">
        <v>796</v>
      </c>
      <c r="Z71">
        <v>16</v>
      </c>
      <c r="AA71">
        <f t="shared" si="7"/>
        <v>1600</v>
      </c>
      <c r="AB71">
        <f t="shared" si="8"/>
        <v>4.8333333333333277</v>
      </c>
      <c r="AG71">
        <f t="shared" ref="AG71:AG92" si="15">AF71*100</f>
        <v>0</v>
      </c>
      <c r="AH71">
        <f t="shared" ref="AH71:AH92" si="16">AF71*0.302083333333333</f>
        <v>0</v>
      </c>
      <c r="AL71" t="s">
        <v>1077</v>
      </c>
      <c r="AM71">
        <v>26</v>
      </c>
      <c r="AN71">
        <f t="shared" si="11"/>
        <v>2600</v>
      </c>
      <c r="AO71">
        <f t="shared" si="12"/>
        <v>7.8541666666666572</v>
      </c>
      <c r="AT71" s="5"/>
      <c r="AU71" s="5"/>
      <c r="AV71" s="10"/>
      <c r="AW71" s="10"/>
      <c r="AX71" s="10"/>
      <c r="AY71" s="10"/>
      <c r="AZ71" s="10"/>
      <c r="BA71" s="11"/>
    </row>
    <row r="72" spans="18:53" x14ac:dyDescent="0.35">
      <c r="R72" s="1"/>
      <c r="S72" s="1" t="s">
        <v>546</v>
      </c>
      <c r="T72" s="1">
        <v>26</v>
      </c>
      <c r="U72" s="1">
        <f t="shared" si="14"/>
        <v>2600</v>
      </c>
      <c r="V72">
        <f t="shared" si="6"/>
        <v>7.8541666666666572</v>
      </c>
      <c r="Y72" t="s">
        <v>859</v>
      </c>
      <c r="Z72">
        <v>21.5</v>
      </c>
      <c r="AA72">
        <f t="shared" si="7"/>
        <v>2150</v>
      </c>
      <c r="AB72">
        <f t="shared" si="8"/>
        <v>6.494791666666659</v>
      </c>
      <c r="AG72">
        <f t="shared" si="15"/>
        <v>0</v>
      </c>
      <c r="AH72">
        <f t="shared" si="16"/>
        <v>0</v>
      </c>
      <c r="AL72" t="s">
        <v>1078</v>
      </c>
      <c r="AM72">
        <v>27</v>
      </c>
      <c r="AN72">
        <f t="shared" si="11"/>
        <v>2700</v>
      </c>
      <c r="AO72">
        <f t="shared" si="12"/>
        <v>8.1562499999999911</v>
      </c>
      <c r="AT72" s="5"/>
      <c r="AU72" s="5"/>
      <c r="AV72" s="10"/>
      <c r="AW72" s="10"/>
      <c r="AX72" s="10"/>
      <c r="AY72" s="10"/>
      <c r="AZ72" s="10"/>
      <c r="BA72" s="11"/>
    </row>
    <row r="73" spans="18:53" x14ac:dyDescent="0.35">
      <c r="R73" s="1"/>
      <c r="S73" s="1" t="s">
        <v>621</v>
      </c>
      <c r="T73" s="1">
        <v>26</v>
      </c>
      <c r="U73" s="1">
        <f t="shared" si="14"/>
        <v>2600</v>
      </c>
      <c r="V73">
        <f t="shared" si="6"/>
        <v>7.8541666666666572</v>
      </c>
      <c r="Y73" t="s">
        <v>860</v>
      </c>
      <c r="Z73">
        <v>19</v>
      </c>
      <c r="AA73">
        <f t="shared" si="7"/>
        <v>1900</v>
      </c>
      <c r="AB73">
        <f t="shared" si="8"/>
        <v>5.7395833333333268</v>
      </c>
      <c r="AG73">
        <f t="shared" si="15"/>
        <v>0</v>
      </c>
      <c r="AH73">
        <f t="shared" si="16"/>
        <v>0</v>
      </c>
      <c r="AL73" t="s">
        <v>1136</v>
      </c>
      <c r="AM73">
        <v>27</v>
      </c>
      <c r="AN73">
        <f t="shared" si="11"/>
        <v>2700</v>
      </c>
      <c r="AO73">
        <f t="shared" si="12"/>
        <v>8.1562499999999911</v>
      </c>
      <c r="AT73" s="5"/>
      <c r="AU73" s="5"/>
      <c r="AV73" s="10"/>
      <c r="AW73" s="10"/>
      <c r="AX73" s="10"/>
      <c r="AY73" s="10"/>
      <c r="AZ73" s="10"/>
      <c r="BA73" s="11"/>
    </row>
    <row r="74" spans="18:53" x14ac:dyDescent="0.35">
      <c r="R74" s="1"/>
      <c r="S74" s="1" t="s">
        <v>547</v>
      </c>
      <c r="T74" s="1">
        <v>25.5</v>
      </c>
      <c r="U74" s="1">
        <f t="shared" si="14"/>
        <v>2550</v>
      </c>
      <c r="V74">
        <f t="shared" si="6"/>
        <v>7.7031249999999911</v>
      </c>
      <c r="Y74" t="s">
        <v>797</v>
      </c>
      <c r="Z74">
        <v>20.5</v>
      </c>
      <c r="AA74">
        <f t="shared" si="7"/>
        <v>2050</v>
      </c>
      <c r="AB74">
        <f t="shared" si="8"/>
        <v>6.1927083333333259</v>
      </c>
      <c r="AG74">
        <f t="shared" si="15"/>
        <v>0</v>
      </c>
      <c r="AH74">
        <f t="shared" si="16"/>
        <v>0</v>
      </c>
      <c r="AL74" t="s">
        <v>1137</v>
      </c>
      <c r="AM74">
        <v>30.5</v>
      </c>
      <c r="AN74">
        <f t="shared" si="11"/>
        <v>3050</v>
      </c>
      <c r="AO74">
        <f t="shared" si="12"/>
        <v>9.2135416666666554</v>
      </c>
      <c r="AT74" s="5"/>
      <c r="AU74" s="5"/>
      <c r="AV74" s="10"/>
      <c r="AW74" s="10"/>
      <c r="AX74" s="10"/>
      <c r="AY74" s="10"/>
      <c r="AZ74" s="10"/>
      <c r="BA74" s="11"/>
    </row>
    <row r="75" spans="18:53" x14ac:dyDescent="0.35">
      <c r="R75" s="1"/>
      <c r="S75" s="1" t="s">
        <v>622</v>
      </c>
      <c r="T75" s="1">
        <v>27.5</v>
      </c>
      <c r="U75" s="1">
        <f t="shared" si="14"/>
        <v>2750</v>
      </c>
      <c r="V75">
        <f t="shared" si="6"/>
        <v>8.3072916666666572</v>
      </c>
      <c r="Y75" t="s">
        <v>799</v>
      </c>
      <c r="Z75">
        <v>20</v>
      </c>
      <c r="AA75">
        <f t="shared" si="7"/>
        <v>2000</v>
      </c>
      <c r="AB75">
        <f t="shared" si="8"/>
        <v>6.0416666666666599</v>
      </c>
      <c r="AG75">
        <f t="shared" si="15"/>
        <v>0</v>
      </c>
      <c r="AH75">
        <f t="shared" si="16"/>
        <v>0</v>
      </c>
      <c r="AL75" t="s">
        <v>1138</v>
      </c>
      <c r="AM75">
        <v>31</v>
      </c>
      <c r="AN75">
        <f t="shared" si="11"/>
        <v>3100</v>
      </c>
      <c r="AO75">
        <f t="shared" si="12"/>
        <v>9.3645833333333233</v>
      </c>
      <c r="AT75" s="5"/>
      <c r="AU75" s="5"/>
      <c r="AV75" s="10"/>
      <c r="AW75" s="10"/>
      <c r="AX75" s="10"/>
      <c r="AY75" s="10"/>
      <c r="AZ75" s="10"/>
      <c r="BA75" s="11"/>
    </row>
    <row r="76" spans="18:53" x14ac:dyDescent="0.35">
      <c r="R76" s="1"/>
      <c r="S76" s="1" t="s">
        <v>548</v>
      </c>
      <c r="T76" s="1">
        <v>26.5</v>
      </c>
      <c r="U76" s="1">
        <f t="shared" ref="U76:U107" si="17">T76*100</f>
        <v>2650</v>
      </c>
      <c r="V76">
        <f t="shared" si="6"/>
        <v>8.0052083333333233</v>
      </c>
      <c r="Y76" t="s">
        <v>800</v>
      </c>
      <c r="Z76">
        <v>20</v>
      </c>
      <c r="AA76">
        <f t="shared" si="7"/>
        <v>2000</v>
      </c>
      <c r="AB76">
        <f t="shared" si="8"/>
        <v>6.0416666666666599</v>
      </c>
      <c r="AG76">
        <f t="shared" si="15"/>
        <v>0</v>
      </c>
      <c r="AH76">
        <f t="shared" si="16"/>
        <v>0</v>
      </c>
      <c r="AL76" t="s">
        <v>1139</v>
      </c>
      <c r="AM76">
        <v>30</v>
      </c>
      <c r="AN76">
        <f t="shared" si="11"/>
        <v>3000</v>
      </c>
      <c r="AO76">
        <f t="shared" si="12"/>
        <v>9.0624999999999893</v>
      </c>
      <c r="AT76" s="5"/>
      <c r="AU76" s="5"/>
      <c r="AV76" s="10"/>
      <c r="AW76" s="10"/>
      <c r="AX76" s="10"/>
      <c r="AY76" s="10"/>
      <c r="AZ76" s="10"/>
      <c r="BA76" s="11"/>
    </row>
    <row r="77" spans="18:53" x14ac:dyDescent="0.35">
      <c r="R77" s="1"/>
      <c r="S77" s="1" t="s">
        <v>623</v>
      </c>
      <c r="T77" s="1">
        <v>24</v>
      </c>
      <c r="U77" s="1">
        <f t="shared" si="17"/>
        <v>2400</v>
      </c>
      <c r="V77">
        <f t="shared" si="6"/>
        <v>7.2499999999999911</v>
      </c>
      <c r="Y77" t="s">
        <v>801</v>
      </c>
      <c r="Z77">
        <v>19.5</v>
      </c>
      <c r="AA77">
        <f t="shared" si="7"/>
        <v>1950</v>
      </c>
      <c r="AB77">
        <f t="shared" si="8"/>
        <v>5.8906249999999929</v>
      </c>
      <c r="AG77">
        <f t="shared" si="15"/>
        <v>0</v>
      </c>
      <c r="AH77">
        <f t="shared" si="16"/>
        <v>0</v>
      </c>
      <c r="AL77" t="s">
        <v>1140</v>
      </c>
      <c r="AM77">
        <v>26</v>
      </c>
      <c r="AN77">
        <f t="shared" si="11"/>
        <v>2600</v>
      </c>
      <c r="AO77">
        <f t="shared" si="12"/>
        <v>7.8541666666666572</v>
      </c>
      <c r="AT77" s="5"/>
      <c r="AU77" s="5"/>
      <c r="AV77" s="10"/>
      <c r="AW77" s="10"/>
      <c r="AX77" s="10"/>
      <c r="AY77" s="10"/>
      <c r="AZ77" s="10"/>
      <c r="BA77" s="11"/>
    </row>
    <row r="78" spans="18:53" x14ac:dyDescent="0.35">
      <c r="R78" s="1"/>
      <c r="S78" s="1" t="s">
        <v>549</v>
      </c>
      <c r="T78" s="1">
        <v>26</v>
      </c>
      <c r="U78" s="1">
        <f t="shared" si="17"/>
        <v>2600</v>
      </c>
      <c r="V78">
        <f t="shared" si="6"/>
        <v>7.8541666666666572</v>
      </c>
      <c r="Y78" t="s">
        <v>802</v>
      </c>
      <c r="Z78">
        <v>20</v>
      </c>
      <c r="AA78">
        <f t="shared" si="7"/>
        <v>2000</v>
      </c>
      <c r="AB78">
        <f t="shared" si="8"/>
        <v>6.0416666666666599</v>
      </c>
      <c r="AG78">
        <f t="shared" si="15"/>
        <v>0</v>
      </c>
      <c r="AH78">
        <f t="shared" si="16"/>
        <v>0</v>
      </c>
      <c r="AL78" t="s">
        <v>1079</v>
      </c>
      <c r="AM78">
        <v>27</v>
      </c>
      <c r="AN78">
        <f t="shared" si="11"/>
        <v>2700</v>
      </c>
      <c r="AO78">
        <f t="shared" si="12"/>
        <v>8.1562499999999911</v>
      </c>
      <c r="AQ78" s="26">
        <v>301</v>
      </c>
      <c r="AT78" s="5"/>
      <c r="AU78" s="5"/>
      <c r="AV78" s="10"/>
      <c r="AW78" s="10"/>
      <c r="AX78" s="10"/>
      <c r="AY78" s="10"/>
      <c r="AZ78" s="10"/>
      <c r="BA78" s="11"/>
    </row>
    <row r="79" spans="18:53" x14ac:dyDescent="0.35">
      <c r="R79" s="1"/>
      <c r="S79" s="1" t="s">
        <v>550</v>
      </c>
      <c r="T79" s="1">
        <v>28</v>
      </c>
      <c r="U79" s="1">
        <f t="shared" si="17"/>
        <v>2800</v>
      </c>
      <c r="V79">
        <f t="shared" si="6"/>
        <v>8.4583333333333233</v>
      </c>
      <c r="Y79" t="s">
        <v>861</v>
      </c>
      <c r="Z79">
        <v>19.5</v>
      </c>
      <c r="AA79">
        <f t="shared" si="7"/>
        <v>1950</v>
      </c>
      <c r="AB79">
        <f t="shared" si="8"/>
        <v>5.8906249999999929</v>
      </c>
      <c r="AG79">
        <f t="shared" si="15"/>
        <v>0</v>
      </c>
      <c r="AH79">
        <f t="shared" si="16"/>
        <v>0</v>
      </c>
      <c r="AL79" t="s">
        <v>1141</v>
      </c>
      <c r="AM79">
        <v>27</v>
      </c>
      <c r="AN79">
        <f t="shared" si="11"/>
        <v>2700</v>
      </c>
      <c r="AO79">
        <f t="shared" si="12"/>
        <v>8.1562499999999911</v>
      </c>
      <c r="AT79" s="5"/>
      <c r="AU79" s="5"/>
      <c r="AV79" s="10"/>
      <c r="AW79" s="10"/>
      <c r="AX79" s="10"/>
      <c r="AY79" s="10"/>
      <c r="AZ79" s="10"/>
      <c r="BA79" s="11"/>
    </row>
    <row r="80" spans="18:53" x14ac:dyDescent="0.35">
      <c r="R80" s="1"/>
      <c r="S80" s="1" t="s">
        <v>552</v>
      </c>
      <c r="T80" s="1">
        <v>26</v>
      </c>
      <c r="U80" s="1">
        <f t="shared" si="17"/>
        <v>2600</v>
      </c>
      <c r="V80">
        <f t="shared" si="6"/>
        <v>7.8541666666666572</v>
      </c>
      <c r="Y80" t="s">
        <v>862</v>
      </c>
      <c r="Z80">
        <v>25</v>
      </c>
      <c r="AA80">
        <f t="shared" si="7"/>
        <v>2500</v>
      </c>
      <c r="AB80">
        <f t="shared" si="8"/>
        <v>7.5520833333333242</v>
      </c>
      <c r="AG80">
        <f t="shared" si="15"/>
        <v>0</v>
      </c>
      <c r="AH80">
        <f t="shared" si="16"/>
        <v>0</v>
      </c>
      <c r="AL80" t="s">
        <v>1142</v>
      </c>
      <c r="AM80">
        <v>27.5</v>
      </c>
      <c r="AN80">
        <f t="shared" si="11"/>
        <v>2750</v>
      </c>
      <c r="AO80">
        <f t="shared" si="12"/>
        <v>8.3072916666666572</v>
      </c>
      <c r="AT80" s="5"/>
      <c r="AU80" s="5"/>
      <c r="AV80" s="10"/>
      <c r="AW80" s="10"/>
      <c r="AX80" s="10"/>
      <c r="AY80" s="10"/>
      <c r="AZ80" s="10"/>
      <c r="BA80" s="11"/>
    </row>
    <row r="81" spans="18:53" x14ac:dyDescent="0.35">
      <c r="R81" s="1"/>
      <c r="S81" s="1" t="s">
        <v>624</v>
      </c>
      <c r="T81" s="1">
        <v>25</v>
      </c>
      <c r="U81" s="1">
        <f t="shared" si="17"/>
        <v>2500</v>
      </c>
      <c r="V81">
        <f t="shared" si="6"/>
        <v>7.5520833333333242</v>
      </c>
      <c r="Y81" t="s">
        <v>863</v>
      </c>
      <c r="Z81">
        <v>23</v>
      </c>
      <c r="AA81">
        <f t="shared" si="7"/>
        <v>2300</v>
      </c>
      <c r="AB81">
        <f t="shared" si="8"/>
        <v>6.947916666666659</v>
      </c>
      <c r="AG81">
        <f t="shared" si="15"/>
        <v>0</v>
      </c>
      <c r="AH81">
        <f t="shared" si="16"/>
        <v>0</v>
      </c>
      <c r="AL81" t="s">
        <v>1143</v>
      </c>
      <c r="AM81">
        <v>27</v>
      </c>
      <c r="AN81">
        <f t="shared" si="11"/>
        <v>2700</v>
      </c>
      <c r="AO81">
        <f t="shared" si="12"/>
        <v>8.1562499999999911</v>
      </c>
      <c r="AT81" s="5"/>
      <c r="AU81" s="5"/>
      <c r="AV81" s="10"/>
      <c r="AW81" s="10"/>
      <c r="AX81" s="10"/>
      <c r="AY81" s="10"/>
      <c r="AZ81" s="10"/>
      <c r="BA81" s="11"/>
    </row>
    <row r="82" spans="18:53" x14ac:dyDescent="0.35">
      <c r="R82" s="1"/>
      <c r="S82" s="1" t="s">
        <v>625</v>
      </c>
      <c r="T82" s="1">
        <v>26</v>
      </c>
      <c r="U82" s="1">
        <f t="shared" si="17"/>
        <v>2600</v>
      </c>
      <c r="V82">
        <f t="shared" si="6"/>
        <v>7.8541666666666572</v>
      </c>
      <c r="Y82" t="s">
        <v>803</v>
      </c>
      <c r="Z82">
        <v>24</v>
      </c>
      <c r="AA82">
        <f t="shared" si="7"/>
        <v>2400</v>
      </c>
      <c r="AB82">
        <f t="shared" si="8"/>
        <v>7.2499999999999911</v>
      </c>
      <c r="AG82">
        <f t="shared" si="15"/>
        <v>0</v>
      </c>
      <c r="AH82">
        <f t="shared" si="16"/>
        <v>0</v>
      </c>
      <c r="AL82" t="s">
        <v>1085</v>
      </c>
      <c r="AM82">
        <v>27</v>
      </c>
      <c r="AN82">
        <f t="shared" si="11"/>
        <v>2700</v>
      </c>
      <c r="AO82">
        <f t="shared" si="12"/>
        <v>8.1562499999999911</v>
      </c>
      <c r="AT82" s="5"/>
      <c r="AU82" s="5"/>
      <c r="AV82" s="10"/>
      <c r="AW82" s="10"/>
      <c r="AX82" s="10"/>
      <c r="AY82" s="10"/>
      <c r="AZ82" s="10"/>
      <c r="BA82" s="11"/>
    </row>
    <row r="83" spans="18:53" x14ac:dyDescent="0.35">
      <c r="R83" s="1"/>
      <c r="S83" s="1" t="s">
        <v>553</v>
      </c>
      <c r="T83" s="1">
        <v>26</v>
      </c>
      <c r="U83" s="1">
        <f t="shared" si="17"/>
        <v>2600</v>
      </c>
      <c r="V83">
        <f t="shared" si="6"/>
        <v>7.8541666666666572</v>
      </c>
      <c r="Y83" t="s">
        <v>804</v>
      </c>
      <c r="Z83">
        <v>23</v>
      </c>
      <c r="AA83">
        <f t="shared" si="7"/>
        <v>2300</v>
      </c>
      <c r="AB83">
        <f t="shared" si="8"/>
        <v>6.947916666666659</v>
      </c>
      <c r="AG83">
        <f t="shared" si="15"/>
        <v>0</v>
      </c>
      <c r="AH83">
        <f t="shared" si="16"/>
        <v>0</v>
      </c>
      <c r="AL83" t="s">
        <v>1087</v>
      </c>
      <c r="AM83">
        <v>26.5</v>
      </c>
      <c r="AN83">
        <f t="shared" si="11"/>
        <v>2650</v>
      </c>
      <c r="AO83">
        <f t="shared" si="12"/>
        <v>8.0052083333333233</v>
      </c>
      <c r="AT83" s="5"/>
      <c r="AU83" s="5"/>
      <c r="AV83" s="10"/>
      <c r="AW83" s="10"/>
      <c r="AX83" s="10"/>
      <c r="AY83" s="10"/>
      <c r="AZ83" s="10"/>
      <c r="BA83" s="11"/>
    </row>
    <row r="84" spans="18:53" x14ac:dyDescent="0.35">
      <c r="R84" s="1"/>
      <c r="S84" s="1" t="s">
        <v>626</v>
      </c>
      <c r="T84" s="1">
        <v>26</v>
      </c>
      <c r="U84" s="1">
        <f t="shared" si="17"/>
        <v>2600</v>
      </c>
      <c r="V84">
        <f t="shared" si="6"/>
        <v>7.8541666666666572</v>
      </c>
      <c r="Y84" t="s">
        <v>805</v>
      </c>
      <c r="Z84">
        <v>27</v>
      </c>
      <c r="AA84">
        <f t="shared" si="7"/>
        <v>2700</v>
      </c>
      <c r="AB84">
        <f t="shared" si="8"/>
        <v>8.1562499999999911</v>
      </c>
      <c r="AD84" s="26">
        <v>350</v>
      </c>
      <c r="AG84">
        <f t="shared" si="15"/>
        <v>0</v>
      </c>
      <c r="AH84">
        <f t="shared" si="16"/>
        <v>0</v>
      </c>
      <c r="AL84" t="s">
        <v>1088</v>
      </c>
      <c r="AM84">
        <v>27.5</v>
      </c>
      <c r="AN84">
        <f t="shared" si="11"/>
        <v>2750</v>
      </c>
      <c r="AO84">
        <f t="shared" si="12"/>
        <v>8.3072916666666572</v>
      </c>
      <c r="AQ84" s="26">
        <v>162.5</v>
      </c>
      <c r="AT84" s="5"/>
      <c r="AU84" s="5"/>
      <c r="AV84" s="10"/>
      <c r="AW84" s="10"/>
      <c r="AX84" s="10"/>
      <c r="AY84" s="10"/>
      <c r="AZ84" s="10"/>
      <c r="BA84" s="11"/>
    </row>
    <row r="85" spans="18:53" x14ac:dyDescent="0.35">
      <c r="R85" s="1"/>
      <c r="S85" s="1" t="s">
        <v>627</v>
      </c>
      <c r="T85" s="1">
        <v>25.5</v>
      </c>
      <c r="U85" s="1">
        <f t="shared" si="17"/>
        <v>2550</v>
      </c>
      <c r="V85">
        <f t="shared" si="6"/>
        <v>7.7031249999999911</v>
      </c>
      <c r="Y85" t="s">
        <v>864</v>
      </c>
      <c r="Z85">
        <v>23</v>
      </c>
      <c r="AA85">
        <f t="shared" si="7"/>
        <v>2300</v>
      </c>
      <c r="AB85">
        <f t="shared" si="8"/>
        <v>6.947916666666659</v>
      </c>
      <c r="AG85">
        <f t="shared" si="15"/>
        <v>0</v>
      </c>
      <c r="AH85">
        <f t="shared" si="16"/>
        <v>0</v>
      </c>
      <c r="AT85" s="5"/>
      <c r="AU85" s="5"/>
      <c r="AV85" s="10"/>
      <c r="AW85" s="10"/>
      <c r="AX85" s="10"/>
      <c r="AY85" s="10"/>
      <c r="AZ85" s="10"/>
      <c r="BA85" s="11"/>
    </row>
    <row r="86" spans="18:53" x14ac:dyDescent="0.35">
      <c r="R86" s="1"/>
      <c r="S86" s="1" t="s">
        <v>554</v>
      </c>
      <c r="T86" s="1">
        <v>26.5</v>
      </c>
      <c r="U86" s="1">
        <f t="shared" si="17"/>
        <v>2650</v>
      </c>
      <c r="V86">
        <f t="shared" si="6"/>
        <v>8.0052083333333233</v>
      </c>
      <c r="Y86" t="s">
        <v>806</v>
      </c>
      <c r="Z86">
        <v>24</v>
      </c>
      <c r="AA86">
        <f t="shared" si="7"/>
        <v>2400</v>
      </c>
      <c r="AB86">
        <f t="shared" si="8"/>
        <v>7.2499999999999911</v>
      </c>
      <c r="AG86">
        <f t="shared" si="15"/>
        <v>0</v>
      </c>
      <c r="AH86">
        <f t="shared" si="16"/>
        <v>0</v>
      </c>
      <c r="AT86" s="5"/>
      <c r="AU86" s="5"/>
      <c r="AV86" s="10"/>
      <c r="AW86" s="10"/>
      <c r="AX86" s="10"/>
      <c r="AY86" s="10"/>
      <c r="AZ86" s="10"/>
      <c r="BA86" s="11"/>
    </row>
    <row r="87" spans="18:53" x14ac:dyDescent="0.35">
      <c r="R87" s="1"/>
      <c r="S87" s="1" t="s">
        <v>628</v>
      </c>
      <c r="T87" s="1">
        <v>26</v>
      </c>
      <c r="U87" s="1">
        <f t="shared" si="17"/>
        <v>2600</v>
      </c>
      <c r="V87">
        <f t="shared" si="6"/>
        <v>7.8541666666666572</v>
      </c>
      <c r="Y87" t="s">
        <v>807</v>
      </c>
      <c r="Z87">
        <v>29.5</v>
      </c>
      <c r="AA87">
        <f t="shared" si="7"/>
        <v>2950</v>
      </c>
      <c r="AB87">
        <f t="shared" si="8"/>
        <v>8.9114583333333233</v>
      </c>
      <c r="AG87">
        <f t="shared" si="15"/>
        <v>0</v>
      </c>
      <c r="AH87">
        <f t="shared" si="16"/>
        <v>0</v>
      </c>
      <c r="AT87" s="5"/>
      <c r="AU87" s="5"/>
      <c r="AV87" s="10"/>
      <c r="AW87" s="10"/>
      <c r="AX87" s="10"/>
      <c r="AY87" s="10"/>
      <c r="AZ87" s="10"/>
      <c r="BA87" s="11"/>
    </row>
    <row r="88" spans="18:53" x14ac:dyDescent="0.35">
      <c r="R88" s="1"/>
      <c r="S88" s="1" t="s">
        <v>556</v>
      </c>
      <c r="T88" s="1">
        <v>26</v>
      </c>
      <c r="U88" s="1">
        <f t="shared" si="17"/>
        <v>2600</v>
      </c>
      <c r="V88">
        <f t="shared" si="6"/>
        <v>7.8541666666666572</v>
      </c>
      <c r="Y88" t="s">
        <v>865</v>
      </c>
      <c r="Z88">
        <v>24</v>
      </c>
      <c r="AA88">
        <f t="shared" si="7"/>
        <v>2400</v>
      </c>
      <c r="AB88">
        <f t="shared" si="8"/>
        <v>7.2499999999999911</v>
      </c>
      <c r="AG88">
        <f t="shared" si="15"/>
        <v>0</v>
      </c>
      <c r="AH88">
        <f t="shared" si="16"/>
        <v>0</v>
      </c>
      <c r="AT88" s="5"/>
      <c r="AU88" s="5"/>
      <c r="AV88" s="10"/>
      <c r="AW88" s="10"/>
      <c r="AX88" s="10"/>
      <c r="AY88" s="10"/>
      <c r="AZ88" s="10"/>
      <c r="BA88" s="11"/>
    </row>
    <row r="89" spans="18:53" x14ac:dyDescent="0.35">
      <c r="R89" s="1"/>
      <c r="S89" s="1" t="s">
        <v>629</v>
      </c>
      <c r="T89" s="1">
        <v>26.5</v>
      </c>
      <c r="U89" s="1">
        <f t="shared" si="17"/>
        <v>2650</v>
      </c>
      <c r="V89">
        <f t="shared" si="6"/>
        <v>8.0052083333333233</v>
      </c>
      <c r="X89" s="26">
        <v>572</v>
      </c>
      <c r="Y89" t="s">
        <v>808</v>
      </c>
      <c r="Z89">
        <v>16.5</v>
      </c>
      <c r="AA89">
        <f t="shared" si="7"/>
        <v>1650</v>
      </c>
      <c r="AB89">
        <f t="shared" si="8"/>
        <v>4.9843749999999938</v>
      </c>
      <c r="AG89">
        <f t="shared" si="15"/>
        <v>0</v>
      </c>
      <c r="AH89">
        <f t="shared" si="16"/>
        <v>0</v>
      </c>
      <c r="AT89" s="5"/>
      <c r="AU89" s="5"/>
      <c r="AV89" s="10"/>
      <c r="AW89" s="10"/>
      <c r="AX89" s="10"/>
      <c r="AY89" s="10"/>
      <c r="AZ89" s="10"/>
      <c r="BA89" s="11"/>
    </row>
    <row r="90" spans="18:53" x14ac:dyDescent="0.35">
      <c r="R90" s="1"/>
      <c r="S90" s="1" t="s">
        <v>630</v>
      </c>
      <c r="T90" s="1">
        <v>27</v>
      </c>
      <c r="U90" s="1">
        <f t="shared" si="17"/>
        <v>2700</v>
      </c>
      <c r="V90">
        <f t="shared" si="6"/>
        <v>8.1562499999999911</v>
      </c>
      <c r="Y90" t="s">
        <v>866</v>
      </c>
      <c r="Z90">
        <v>24.5</v>
      </c>
      <c r="AA90">
        <f t="shared" si="7"/>
        <v>2450</v>
      </c>
      <c r="AB90">
        <f t="shared" si="8"/>
        <v>7.4010416666666581</v>
      </c>
      <c r="AD90">
        <v>141.5</v>
      </c>
      <c r="AG90">
        <f t="shared" si="15"/>
        <v>0</v>
      </c>
      <c r="AH90">
        <f t="shared" si="16"/>
        <v>0</v>
      </c>
      <c r="AT90" s="5"/>
      <c r="AU90" s="5"/>
      <c r="AV90" s="10"/>
      <c r="AW90" s="10"/>
      <c r="AX90" s="10"/>
      <c r="AY90" s="10"/>
      <c r="AZ90" s="10"/>
      <c r="BA90" s="11"/>
    </row>
    <row r="91" spans="18:53" x14ac:dyDescent="0.35">
      <c r="R91" s="1"/>
      <c r="S91" s="1" t="s">
        <v>557</v>
      </c>
      <c r="T91" s="1">
        <v>26.5</v>
      </c>
      <c r="U91" s="1">
        <f t="shared" si="17"/>
        <v>2650</v>
      </c>
      <c r="V91">
        <f t="shared" si="6"/>
        <v>8.0052083333333233</v>
      </c>
      <c r="Y91" t="s">
        <v>867</v>
      </c>
      <c r="AC91">
        <v>25</v>
      </c>
      <c r="AD91" t="s">
        <v>868</v>
      </c>
      <c r="AG91">
        <f t="shared" si="15"/>
        <v>0</v>
      </c>
      <c r="AH91">
        <f t="shared" si="16"/>
        <v>0</v>
      </c>
      <c r="AT91" s="5"/>
      <c r="AU91" s="5"/>
      <c r="AV91" s="10"/>
      <c r="AW91" s="10"/>
      <c r="AX91" s="10"/>
      <c r="AY91" s="10"/>
      <c r="AZ91" s="10"/>
      <c r="BA91" s="11"/>
    </row>
    <row r="92" spans="18:53" x14ac:dyDescent="0.35">
      <c r="R92" s="1"/>
      <c r="S92" s="1" t="s">
        <v>631</v>
      </c>
      <c r="T92" s="1">
        <v>27</v>
      </c>
      <c r="U92" s="1">
        <f t="shared" si="17"/>
        <v>2700</v>
      </c>
      <c r="V92">
        <f t="shared" si="6"/>
        <v>8.1562499999999911</v>
      </c>
      <c r="Y92" t="s">
        <v>810</v>
      </c>
      <c r="AD92" t="s">
        <v>869</v>
      </c>
      <c r="AG92">
        <f t="shared" si="15"/>
        <v>0</v>
      </c>
      <c r="AH92">
        <f t="shared" si="16"/>
        <v>0</v>
      </c>
      <c r="AT92" s="5"/>
      <c r="AU92" s="5"/>
      <c r="AV92" s="10"/>
      <c r="AW92" s="10"/>
      <c r="AX92" s="10"/>
      <c r="AY92" s="10"/>
      <c r="AZ92" s="10"/>
      <c r="BA92" s="11"/>
    </row>
    <row r="93" spans="18:53" x14ac:dyDescent="0.35">
      <c r="R93" s="1"/>
      <c r="S93" s="1" t="s">
        <v>560</v>
      </c>
      <c r="T93" s="1">
        <v>25</v>
      </c>
      <c r="U93" s="1">
        <f t="shared" si="17"/>
        <v>2500</v>
      </c>
      <c r="V93">
        <f t="shared" si="6"/>
        <v>7.5520833333333242</v>
      </c>
      <c r="AT93" s="5"/>
      <c r="AU93" s="5"/>
      <c r="AV93" s="10"/>
      <c r="AW93" s="10"/>
      <c r="AX93" s="10"/>
      <c r="AY93" s="10"/>
      <c r="AZ93" s="10"/>
      <c r="BA93" s="11"/>
    </row>
    <row r="94" spans="18:53" x14ac:dyDescent="0.35">
      <c r="R94" s="1"/>
      <c r="S94" s="1" t="s">
        <v>562</v>
      </c>
      <c r="T94" s="1">
        <v>25</v>
      </c>
      <c r="U94" s="1">
        <f t="shared" si="17"/>
        <v>2500</v>
      </c>
      <c r="V94">
        <f t="shared" si="6"/>
        <v>7.5520833333333242</v>
      </c>
      <c r="AT94" s="5"/>
      <c r="AU94" s="5"/>
      <c r="AV94" s="10"/>
      <c r="AW94" s="10"/>
      <c r="AX94" s="10"/>
      <c r="AY94" s="10"/>
      <c r="AZ94" s="10"/>
      <c r="BA94" s="11"/>
    </row>
    <row r="95" spans="18:53" x14ac:dyDescent="0.35">
      <c r="R95" s="1"/>
      <c r="S95" s="1" t="s">
        <v>563</v>
      </c>
      <c r="T95" s="1">
        <v>25</v>
      </c>
      <c r="U95" s="1">
        <f t="shared" si="17"/>
        <v>2500</v>
      </c>
      <c r="V95">
        <f t="shared" si="6"/>
        <v>7.5520833333333242</v>
      </c>
      <c r="AT95" s="5"/>
      <c r="AU95" s="5"/>
      <c r="AV95" s="10"/>
      <c r="AW95" s="10"/>
      <c r="AX95" s="10"/>
      <c r="AY95" s="10"/>
      <c r="AZ95" s="10"/>
      <c r="BA95" s="11"/>
    </row>
    <row r="96" spans="18:53" x14ac:dyDescent="0.35">
      <c r="R96" s="1"/>
      <c r="S96" s="1" t="s">
        <v>632</v>
      </c>
      <c r="T96" s="1">
        <v>25</v>
      </c>
      <c r="U96" s="1">
        <f t="shared" si="17"/>
        <v>2500</v>
      </c>
      <c r="V96">
        <f t="shared" si="6"/>
        <v>7.5520833333333242</v>
      </c>
      <c r="AT96" s="5"/>
      <c r="AU96" s="5"/>
      <c r="AV96" s="10"/>
      <c r="AW96" s="10"/>
      <c r="AX96" s="10"/>
      <c r="AY96" s="10"/>
      <c r="AZ96" s="10"/>
      <c r="BA96" s="11"/>
    </row>
    <row r="97" spans="1:53" x14ac:dyDescent="0.35">
      <c r="R97" s="1"/>
      <c r="S97" s="1" t="s">
        <v>566</v>
      </c>
      <c r="T97" s="1">
        <v>24</v>
      </c>
      <c r="U97" s="1">
        <f t="shared" si="17"/>
        <v>2400</v>
      </c>
      <c r="V97">
        <f t="shared" si="6"/>
        <v>7.2499999999999911</v>
      </c>
      <c r="AT97" s="5"/>
      <c r="AU97" s="5"/>
      <c r="AV97" s="10"/>
      <c r="AW97" s="10"/>
      <c r="AX97" s="10"/>
      <c r="AY97" s="10"/>
      <c r="AZ97" s="10"/>
      <c r="BA97" s="11"/>
    </row>
    <row r="98" spans="1:53" x14ac:dyDescent="0.35">
      <c r="R98" s="1"/>
      <c r="S98" s="1" t="s">
        <v>567</v>
      </c>
      <c r="T98" s="1">
        <v>26</v>
      </c>
      <c r="U98" s="1">
        <f t="shared" si="17"/>
        <v>2600</v>
      </c>
      <c r="V98">
        <f t="shared" si="6"/>
        <v>7.8541666666666572</v>
      </c>
      <c r="AT98" s="5"/>
      <c r="AU98" s="5"/>
      <c r="AV98" s="10"/>
      <c r="AW98" s="10"/>
      <c r="AX98" s="10"/>
      <c r="AY98" s="10"/>
      <c r="AZ98" s="10"/>
      <c r="BA98" s="11"/>
    </row>
    <row r="99" spans="1:53" x14ac:dyDescent="0.35">
      <c r="R99" s="1"/>
      <c r="S99" s="1" t="s">
        <v>633</v>
      </c>
      <c r="T99" s="1">
        <v>25.5</v>
      </c>
      <c r="U99" s="1">
        <f t="shared" si="17"/>
        <v>2550</v>
      </c>
      <c r="V99">
        <f t="shared" si="6"/>
        <v>7.7031249999999911</v>
      </c>
      <c r="AT99" s="5"/>
      <c r="AU99" s="5"/>
      <c r="AV99" s="10"/>
      <c r="AW99" s="10"/>
      <c r="AX99" s="10"/>
      <c r="AY99" s="10"/>
      <c r="AZ99" s="10"/>
      <c r="BA99" s="11"/>
    </row>
    <row r="100" spans="1:53" x14ac:dyDescent="0.35">
      <c r="R100" s="1"/>
      <c r="S100" s="1" t="s">
        <v>634</v>
      </c>
      <c r="T100" s="1">
        <v>26</v>
      </c>
      <c r="U100" s="1">
        <f t="shared" si="17"/>
        <v>2600</v>
      </c>
      <c r="V100">
        <f t="shared" si="6"/>
        <v>7.8541666666666572</v>
      </c>
      <c r="AT100" s="5"/>
      <c r="AU100" s="5"/>
      <c r="AV100" s="10"/>
      <c r="AW100" s="10"/>
      <c r="AX100" s="10"/>
      <c r="AY100" s="10"/>
      <c r="AZ100" s="10"/>
      <c r="BA100" s="11"/>
    </row>
    <row r="101" spans="1:53" x14ac:dyDescent="0.35">
      <c r="R101" s="1"/>
      <c r="S101" s="1" t="s">
        <v>635</v>
      </c>
      <c r="T101" s="1">
        <v>26</v>
      </c>
      <c r="U101" s="1">
        <f t="shared" si="17"/>
        <v>2600</v>
      </c>
      <c r="V101">
        <f t="shared" si="6"/>
        <v>7.8541666666666572</v>
      </c>
      <c r="AT101" s="5"/>
      <c r="AU101" s="5"/>
      <c r="AV101" s="10"/>
      <c r="AW101" s="10"/>
      <c r="AX101" s="10"/>
      <c r="AY101" s="10"/>
      <c r="AZ101" s="10"/>
      <c r="BA101" s="11"/>
    </row>
    <row r="102" spans="1:53" x14ac:dyDescent="0.35">
      <c r="R102" s="1"/>
      <c r="S102" s="1" t="s">
        <v>636</v>
      </c>
      <c r="T102" s="1">
        <v>27.5</v>
      </c>
      <c r="U102" s="1">
        <f t="shared" si="17"/>
        <v>2750</v>
      </c>
      <c r="V102">
        <f t="shared" si="6"/>
        <v>8.3072916666666572</v>
      </c>
      <c r="AT102" s="5"/>
      <c r="AU102" s="5"/>
      <c r="AV102" s="10"/>
      <c r="AW102" s="10"/>
      <c r="AX102" s="10"/>
      <c r="AY102" s="10"/>
      <c r="AZ102" s="10"/>
      <c r="BA102" s="11"/>
    </row>
    <row r="103" spans="1:53" x14ac:dyDescent="0.35">
      <c r="R103" s="1"/>
      <c r="S103" s="1" t="s">
        <v>637</v>
      </c>
      <c r="T103" s="1">
        <v>26</v>
      </c>
      <c r="U103" s="1">
        <f t="shared" si="17"/>
        <v>2600</v>
      </c>
      <c r="V103">
        <f t="shared" si="6"/>
        <v>7.8541666666666572</v>
      </c>
      <c r="AT103" s="5"/>
      <c r="AU103" s="5"/>
      <c r="AV103" s="10"/>
      <c r="AW103" s="10"/>
      <c r="AX103" s="10"/>
      <c r="AY103" s="10"/>
      <c r="AZ103" s="10"/>
      <c r="BA103" s="11"/>
    </row>
    <row r="104" spans="1:53" x14ac:dyDescent="0.35">
      <c r="R104" s="1"/>
      <c r="S104" s="1" t="s">
        <v>568</v>
      </c>
      <c r="T104" s="1">
        <v>28</v>
      </c>
      <c r="U104" s="1">
        <f t="shared" si="17"/>
        <v>2800</v>
      </c>
      <c r="V104">
        <f t="shared" si="6"/>
        <v>8.4583333333333233</v>
      </c>
      <c r="X104" s="26">
        <v>389.5</v>
      </c>
      <c r="AT104" s="5"/>
      <c r="AU104" s="5"/>
      <c r="AV104" s="10"/>
      <c r="AW104" s="10"/>
      <c r="AX104" s="10"/>
      <c r="AY104" s="10"/>
      <c r="AZ104" s="10"/>
      <c r="BA104" s="11"/>
    </row>
    <row r="105" spans="1:53" x14ac:dyDescent="0.35">
      <c r="R105" s="1"/>
      <c r="S105" s="1" t="s">
        <v>573</v>
      </c>
      <c r="T105" s="1">
        <v>27</v>
      </c>
      <c r="U105" s="1">
        <f t="shared" si="17"/>
        <v>2700</v>
      </c>
      <c r="V105">
        <f t="shared" si="6"/>
        <v>8.1562499999999911</v>
      </c>
      <c r="AT105" s="5"/>
      <c r="AU105" s="5"/>
      <c r="AV105" s="10"/>
      <c r="AW105" s="10"/>
      <c r="AX105" s="10"/>
      <c r="AY105" s="10"/>
      <c r="AZ105" s="10"/>
      <c r="BA105" s="11"/>
    </row>
    <row r="106" spans="1:53" x14ac:dyDescent="0.35">
      <c r="R106" s="1"/>
      <c r="S106" s="1" t="s">
        <v>574</v>
      </c>
      <c r="T106" s="1">
        <v>26.5</v>
      </c>
      <c r="U106" s="1">
        <f t="shared" si="17"/>
        <v>2650</v>
      </c>
      <c r="V106">
        <f t="shared" si="6"/>
        <v>8.0052083333333233</v>
      </c>
      <c r="AT106" s="5"/>
      <c r="AU106" s="5"/>
      <c r="AV106" s="10"/>
      <c r="AW106" s="10"/>
      <c r="AX106" s="10"/>
      <c r="AY106" s="10"/>
      <c r="AZ106" s="10"/>
      <c r="BA106" s="11"/>
    </row>
    <row r="107" spans="1:53" x14ac:dyDescent="0.35">
      <c r="R107" s="1"/>
      <c r="S107" s="1" t="s">
        <v>575</v>
      </c>
      <c r="T107" s="1">
        <v>26.5</v>
      </c>
      <c r="U107" s="1">
        <f t="shared" si="17"/>
        <v>2650</v>
      </c>
      <c r="V107">
        <f t="shared" si="6"/>
        <v>8.0052083333333233</v>
      </c>
      <c r="AT107" s="5"/>
      <c r="AU107" s="5"/>
      <c r="AV107" s="10"/>
      <c r="AW107" s="10"/>
      <c r="AX107" s="10"/>
      <c r="AY107" s="10"/>
      <c r="AZ107" s="10"/>
      <c r="BA107" s="11"/>
    </row>
    <row r="108" spans="1:53" x14ac:dyDescent="0.35">
      <c r="R108" s="1"/>
      <c r="S108" s="1" t="s">
        <v>576</v>
      </c>
      <c r="T108" s="1">
        <v>26</v>
      </c>
      <c r="U108" s="1">
        <f t="shared" ref="U108:U109" si="18">T108*100</f>
        <v>2600</v>
      </c>
      <c r="V108">
        <f t="shared" si="6"/>
        <v>7.8541666666666572</v>
      </c>
      <c r="AT108" s="5"/>
      <c r="AU108" s="5"/>
      <c r="AV108" s="10"/>
      <c r="AW108" s="10"/>
      <c r="AX108" s="10"/>
      <c r="AY108" s="10"/>
      <c r="AZ108" s="10"/>
      <c r="BA108" s="11"/>
    </row>
    <row r="109" spans="1:53" x14ac:dyDescent="0.35">
      <c r="R109" s="1"/>
      <c r="S109" s="1" t="s">
        <v>638</v>
      </c>
      <c r="T109" s="1">
        <v>36.5</v>
      </c>
      <c r="U109" s="1">
        <f t="shared" si="18"/>
        <v>3650</v>
      </c>
      <c r="V109">
        <f t="shared" si="6"/>
        <v>11.026041666666654</v>
      </c>
      <c r="X109" s="26">
        <v>142.5</v>
      </c>
      <c r="AT109" s="5"/>
      <c r="AU109" s="5"/>
      <c r="AV109" s="10"/>
      <c r="AW109" s="10"/>
      <c r="AX109" s="10"/>
      <c r="AY109" s="10"/>
      <c r="AZ109" s="10"/>
      <c r="BA109" s="11"/>
    </row>
    <row r="110" spans="1:53" x14ac:dyDescent="0.35">
      <c r="B110" s="26" t="s">
        <v>150</v>
      </c>
      <c r="C110" s="26">
        <f>SUM(C6:C31)</f>
        <v>653.5</v>
      </c>
      <c r="D110" s="26">
        <f>SUM(D6:D31)</f>
        <v>65350</v>
      </c>
      <c r="E110" s="26">
        <f>SUM(E6:E31)</f>
        <v>197.41145833333312</v>
      </c>
      <c r="F110" s="26">
        <f>SUM(F6:F31)</f>
        <v>820</v>
      </c>
      <c r="G110" s="26" t="s">
        <v>271</v>
      </c>
      <c r="H110" s="26">
        <f>SUM(H6:H39)</f>
        <v>940.5</v>
      </c>
      <c r="I110" s="26">
        <f>SUM(I6:I39)</f>
        <v>94050</v>
      </c>
      <c r="J110" s="26">
        <f>SUM(J6:J39)</f>
        <v>284.10937499999966</v>
      </c>
      <c r="K110" s="26">
        <f>SUM(K6:K39)</f>
        <v>706</v>
      </c>
      <c r="M110" s="26" t="s">
        <v>421</v>
      </c>
      <c r="N110" s="26">
        <f>SUM(N6:N63)</f>
        <v>1446.5</v>
      </c>
      <c r="O110" s="26">
        <f>SUM(O6:O63)</f>
        <v>144650</v>
      </c>
      <c r="P110" s="26">
        <f>SUM(P6:P63)</f>
        <v>436.96354166666606</v>
      </c>
      <c r="Q110" s="26">
        <f>SUM(Q6:Q39)</f>
        <v>0</v>
      </c>
      <c r="R110" s="1"/>
      <c r="S110" s="26" t="s">
        <v>639</v>
      </c>
      <c r="T110" s="31">
        <f>SUM(T6:T109)-T24-T25-T26</f>
        <v>2574</v>
      </c>
      <c r="U110" s="31">
        <f t="shared" ref="U110:V110" si="19">SUM(U6:U109)-U24-U25-U26</f>
        <v>258140.5</v>
      </c>
      <c r="V110" s="31">
        <f t="shared" si="19"/>
        <v>777.56249999999943</v>
      </c>
      <c r="W110">
        <f>X109+X104+X89+X67+X58+X50+X43+X33+X23+X11</f>
        <v>2574</v>
      </c>
      <c r="Y110" s="26" t="s">
        <v>870</v>
      </c>
      <c r="Z110" s="26">
        <f>SUM(Z6:Z92)</f>
        <v>1765</v>
      </c>
      <c r="AA110" s="26">
        <f t="shared" ref="AA110:AO110" si="20">SUM(AA6:AA92)</f>
        <v>176500</v>
      </c>
      <c r="AB110" s="26">
        <f t="shared" si="20"/>
        <v>533.1770833333328</v>
      </c>
      <c r="AC110" s="26"/>
      <c r="AD110" s="26"/>
      <c r="AE110" s="26" t="s">
        <v>873</v>
      </c>
      <c r="AF110" s="26">
        <f t="shared" si="20"/>
        <v>1643.5</v>
      </c>
      <c r="AG110" s="26">
        <f t="shared" si="20"/>
        <v>164350</v>
      </c>
      <c r="AH110" s="26">
        <f t="shared" si="20"/>
        <v>496.47395833333258</v>
      </c>
      <c r="AI110" s="26"/>
      <c r="AJ110" s="26"/>
      <c r="AK110" s="26">
        <f t="shared" si="20"/>
        <v>0</v>
      </c>
      <c r="AL110" s="26" t="s">
        <v>874</v>
      </c>
      <c r="AM110" s="26">
        <f t="shared" si="20"/>
        <v>2009</v>
      </c>
      <c r="AN110" s="26">
        <f t="shared" si="20"/>
        <v>200900</v>
      </c>
      <c r="AO110" s="26">
        <f t="shared" si="20"/>
        <v>606.88541666666572</v>
      </c>
      <c r="AT110" s="5"/>
      <c r="AU110" s="5"/>
      <c r="AV110" s="10"/>
      <c r="AW110" s="10"/>
      <c r="AX110" s="10"/>
      <c r="AY110" s="10"/>
      <c r="AZ110" s="10"/>
      <c r="BA110" s="11"/>
    </row>
    <row r="111" spans="1:53" x14ac:dyDescent="0.35">
      <c r="A111" t="s">
        <v>32</v>
      </c>
      <c r="B111" t="s">
        <v>125</v>
      </c>
      <c r="C111">
        <v>45</v>
      </c>
      <c r="D111">
        <f>C111*272</f>
        <v>12240</v>
      </c>
      <c r="E111">
        <f>C111*0.0347222222222222</f>
        <v>1.5624999999999991</v>
      </c>
      <c r="F111">
        <v>50</v>
      </c>
      <c r="L111" s="15"/>
      <c r="M111" s="15" t="s">
        <v>368</v>
      </c>
      <c r="N111">
        <v>28</v>
      </c>
      <c r="O111">
        <f>N111*272</f>
        <v>7616</v>
      </c>
      <c r="P111">
        <f>N111*0.0347222222222222</f>
        <v>0.97222222222222165</v>
      </c>
      <c r="R111" s="1"/>
      <c r="S111" s="1" t="s">
        <v>455</v>
      </c>
      <c r="T111" s="1">
        <v>30</v>
      </c>
      <c r="U111" s="1">
        <f>T111*272</f>
        <v>8160</v>
      </c>
      <c r="V111">
        <f>T111*0.0347222222222222</f>
        <v>1.0416666666666661</v>
      </c>
      <c r="Y111" t="s">
        <v>878</v>
      </c>
      <c r="Z111">
        <v>24</v>
      </c>
      <c r="AA111">
        <f>Z111*272</f>
        <v>6528</v>
      </c>
      <c r="AB111">
        <f>Z111*0.0347222222222222</f>
        <v>0.83333333333333282</v>
      </c>
      <c r="AE111" t="s">
        <v>1027</v>
      </c>
      <c r="AF111">
        <v>23</v>
      </c>
      <c r="AG111">
        <f>AF111*272</f>
        <v>6256</v>
      </c>
      <c r="AH111">
        <f>AF111*0.0347222222222222</f>
        <v>0.79861111111111072</v>
      </c>
      <c r="AL111" t="s">
        <v>1054</v>
      </c>
      <c r="AM111">
        <v>30.5</v>
      </c>
      <c r="AN111">
        <f>AM111*272</f>
        <v>8296</v>
      </c>
      <c r="AO111">
        <f>AM111*0.0347222222222222</f>
        <v>1.0590277777777772</v>
      </c>
      <c r="AT111" s="5" t="s">
        <v>36</v>
      </c>
      <c r="AU111" s="5">
        <f>SUM(E111:E136)</f>
        <v>71.1805555555555</v>
      </c>
      <c r="AV111" s="10">
        <f>SUM(J111:J136)</f>
        <v>0</v>
      </c>
      <c r="AW111" s="10">
        <f>SUM(P111:P136)</f>
        <v>29.374999999999982</v>
      </c>
      <c r="AX111" s="10">
        <f>SUM(V111:V136)</f>
        <v>27.569444444444425</v>
      </c>
      <c r="AY111" s="10">
        <f>SUM(AB111:AB136)</f>
        <v>18.090277777777768</v>
      </c>
      <c r="AZ111" s="10">
        <f>SUM(AH111:AH136)</f>
        <v>13.784722222222216</v>
      </c>
      <c r="BA111" s="11">
        <f>SUM(AU111:AZ111)</f>
        <v>159.99999999999991</v>
      </c>
    </row>
    <row r="112" spans="1:53" x14ac:dyDescent="0.35">
      <c r="A112" t="s">
        <v>32</v>
      </c>
      <c r="B112" t="s">
        <v>151</v>
      </c>
      <c r="C112">
        <v>45</v>
      </c>
      <c r="D112">
        <f t="shared" ref="D112:D135" si="21">C112*272</f>
        <v>12240</v>
      </c>
      <c r="E112">
        <f t="shared" ref="E112:E135" si="22">C112*0.0347222222222222</f>
        <v>1.5624999999999991</v>
      </c>
      <c r="F112">
        <v>50</v>
      </c>
      <c r="L112" s="15"/>
      <c r="M112" s="15" t="s">
        <v>373</v>
      </c>
      <c r="N112">
        <v>28</v>
      </c>
      <c r="O112">
        <f t="shared" ref="O112:O125" si="23">N112*272</f>
        <v>7616</v>
      </c>
      <c r="P112">
        <f t="shared" ref="P112:P125" si="24">N112*0.0347222222222222</f>
        <v>0.97222222222222165</v>
      </c>
      <c r="R112" s="1"/>
      <c r="S112" s="1" t="s">
        <v>456</v>
      </c>
      <c r="T112" s="1">
        <v>30</v>
      </c>
      <c r="U112" s="1">
        <f>T112*272</f>
        <v>8160</v>
      </c>
      <c r="V112">
        <f>T112*0.0347222222222222</f>
        <v>1.0416666666666661</v>
      </c>
      <c r="Y112" t="s">
        <v>879</v>
      </c>
      <c r="Z112">
        <v>27</v>
      </c>
      <c r="AA112">
        <f t="shared" ref="AA112:AA125" si="25">Z112*272</f>
        <v>7344</v>
      </c>
      <c r="AB112">
        <f t="shared" ref="AB112:AB125" si="26">Z112*0.0347222222222222</f>
        <v>0.93749999999999944</v>
      </c>
      <c r="AE112" t="s">
        <v>1028</v>
      </c>
      <c r="AF112">
        <v>23</v>
      </c>
      <c r="AG112">
        <f t="shared" ref="AG112:AG118" si="27">AF112*272</f>
        <v>6256</v>
      </c>
      <c r="AH112">
        <f t="shared" ref="AH112:AH118" si="28">AF112*0.0347222222222222</f>
        <v>0.79861111111111072</v>
      </c>
      <c r="AL112" t="s">
        <v>1144</v>
      </c>
      <c r="AM112">
        <v>29</v>
      </c>
      <c r="AN112">
        <f t="shared" ref="AN112:AN115" si="29">AM112*272</f>
        <v>7888</v>
      </c>
      <c r="AO112">
        <f t="shared" ref="AO112:AO115" si="30">AM112*0.0347222222222222</f>
        <v>1.006944444444444</v>
      </c>
      <c r="AT112" s="5" t="s">
        <v>1</v>
      </c>
      <c r="AU112" s="6">
        <v>0</v>
      </c>
      <c r="AV112" s="6" t="s">
        <v>57</v>
      </c>
      <c r="AW112" s="6" t="s">
        <v>58</v>
      </c>
      <c r="AX112" s="6" t="s">
        <v>60</v>
      </c>
      <c r="AY112" s="6" t="s">
        <v>62</v>
      </c>
      <c r="AZ112" s="6" t="s">
        <v>64</v>
      </c>
      <c r="BA112" s="6" t="s">
        <v>65</v>
      </c>
    </row>
    <row r="113" spans="1:53" x14ac:dyDescent="0.35">
      <c r="A113" t="s">
        <v>32</v>
      </c>
      <c r="B113" t="s">
        <v>126</v>
      </c>
      <c r="C113">
        <v>43</v>
      </c>
      <c r="D113">
        <f t="shared" si="21"/>
        <v>11696</v>
      </c>
      <c r="E113">
        <f t="shared" si="22"/>
        <v>1.4930555555555547</v>
      </c>
      <c r="F113">
        <v>50</v>
      </c>
      <c r="L113" s="15"/>
      <c r="M113" s="15" t="s">
        <v>374</v>
      </c>
      <c r="N113">
        <v>28</v>
      </c>
      <c r="O113">
        <f t="shared" si="23"/>
        <v>7616</v>
      </c>
      <c r="P113">
        <f t="shared" si="24"/>
        <v>0.97222222222222165</v>
      </c>
      <c r="R113" s="1"/>
      <c r="S113" s="1" t="s">
        <v>457</v>
      </c>
      <c r="T113" s="1">
        <v>30</v>
      </c>
      <c r="U113" s="1">
        <f>T113*272</f>
        <v>8160</v>
      </c>
      <c r="V113">
        <f>T113*0.0347222222222222</f>
        <v>1.0416666666666661</v>
      </c>
      <c r="Y113" t="s">
        <v>867</v>
      </c>
      <c r="Z113">
        <v>25</v>
      </c>
      <c r="AA113">
        <f t="shared" si="25"/>
        <v>6800</v>
      </c>
      <c r="AB113">
        <f t="shared" si="26"/>
        <v>0.86805555555555503</v>
      </c>
      <c r="AE113" t="s">
        <v>1029</v>
      </c>
      <c r="AF113">
        <v>23</v>
      </c>
      <c r="AG113">
        <f t="shared" si="27"/>
        <v>6256</v>
      </c>
      <c r="AH113">
        <f t="shared" si="28"/>
        <v>0.79861111111111072</v>
      </c>
      <c r="AL113" t="s">
        <v>1145</v>
      </c>
      <c r="AM113">
        <v>28</v>
      </c>
      <c r="AN113">
        <f t="shared" si="29"/>
        <v>7616</v>
      </c>
      <c r="AO113">
        <f t="shared" si="30"/>
        <v>0.97222222222222165</v>
      </c>
    </row>
    <row r="114" spans="1:53" x14ac:dyDescent="0.35">
      <c r="A114" t="s">
        <v>32</v>
      </c>
      <c r="B114" t="s">
        <v>152</v>
      </c>
      <c r="C114">
        <v>45</v>
      </c>
      <c r="D114">
        <f t="shared" si="21"/>
        <v>12240</v>
      </c>
      <c r="E114">
        <f t="shared" si="22"/>
        <v>1.5624999999999991</v>
      </c>
      <c r="F114">
        <v>50</v>
      </c>
      <c r="L114" s="15"/>
      <c r="M114" s="15" t="s">
        <v>375</v>
      </c>
      <c r="N114">
        <v>28</v>
      </c>
      <c r="O114">
        <f t="shared" si="23"/>
        <v>7616</v>
      </c>
      <c r="P114">
        <f t="shared" si="24"/>
        <v>0.97222222222222165</v>
      </c>
      <c r="R114" s="1"/>
      <c r="S114" s="1" t="s">
        <v>459</v>
      </c>
      <c r="T114" s="1">
        <v>27</v>
      </c>
      <c r="U114" s="1">
        <f>T114*272</f>
        <v>7344</v>
      </c>
      <c r="V114">
        <f>T114*0.0347222222222222</f>
        <v>0.93749999999999944</v>
      </c>
      <c r="Y114" t="s">
        <v>810</v>
      </c>
      <c r="Z114">
        <v>28</v>
      </c>
      <c r="AA114">
        <f t="shared" si="25"/>
        <v>7616</v>
      </c>
      <c r="AB114">
        <f t="shared" si="26"/>
        <v>0.97222222222222165</v>
      </c>
      <c r="AE114" t="s">
        <v>967</v>
      </c>
      <c r="AF114">
        <v>23</v>
      </c>
      <c r="AG114">
        <f t="shared" si="27"/>
        <v>6256</v>
      </c>
      <c r="AH114">
        <f t="shared" si="28"/>
        <v>0.79861111111111072</v>
      </c>
      <c r="AL114" t="s">
        <v>1055</v>
      </c>
      <c r="AM114">
        <v>28</v>
      </c>
      <c r="AN114">
        <f t="shared" si="29"/>
        <v>7616</v>
      </c>
      <c r="AO114">
        <f t="shared" si="30"/>
        <v>0.97222222222222165</v>
      </c>
      <c r="AT114" s="5"/>
      <c r="AU114" s="5">
        <v>1488</v>
      </c>
      <c r="AV114" s="5">
        <v>1489</v>
      </c>
      <c r="AW114" s="5">
        <v>1490</v>
      </c>
      <c r="AX114" s="5">
        <v>1491</v>
      </c>
      <c r="AY114" s="5">
        <v>1492</v>
      </c>
      <c r="AZ114" s="5">
        <v>1493</v>
      </c>
      <c r="BA114" s="6" t="s">
        <v>2</v>
      </c>
    </row>
    <row r="115" spans="1:53" x14ac:dyDescent="0.35">
      <c r="A115" t="s">
        <v>32</v>
      </c>
      <c r="B115" t="s">
        <v>153</v>
      </c>
      <c r="C115">
        <v>45</v>
      </c>
      <c r="D115">
        <f t="shared" si="21"/>
        <v>12240</v>
      </c>
      <c r="E115">
        <f t="shared" si="22"/>
        <v>1.5624999999999991</v>
      </c>
      <c r="F115">
        <v>50</v>
      </c>
      <c r="L115" s="15"/>
      <c r="M115" s="15" t="s">
        <v>376</v>
      </c>
      <c r="N115">
        <v>28</v>
      </c>
      <c r="O115">
        <f t="shared" si="23"/>
        <v>7616</v>
      </c>
      <c r="P115">
        <f t="shared" si="24"/>
        <v>0.97222222222222165</v>
      </c>
      <c r="R115" s="1"/>
      <c r="S115" s="1" t="s">
        <v>461</v>
      </c>
      <c r="T115" s="1">
        <v>30</v>
      </c>
      <c r="U115" s="1">
        <f t="shared" ref="U115:U123" si="31">T115*272</f>
        <v>8160</v>
      </c>
      <c r="V115">
        <f t="shared" ref="V115:V123" si="32">T115*0.0347222222222222</f>
        <v>1.0416666666666661</v>
      </c>
      <c r="Y115" t="s">
        <v>811</v>
      </c>
      <c r="Z115">
        <v>31</v>
      </c>
      <c r="AA115">
        <f t="shared" si="25"/>
        <v>8432</v>
      </c>
      <c r="AB115">
        <f t="shared" si="26"/>
        <v>1.0763888888888884</v>
      </c>
      <c r="AE115" t="s">
        <v>968</v>
      </c>
      <c r="AF115">
        <v>25</v>
      </c>
      <c r="AG115">
        <f t="shared" si="27"/>
        <v>6800</v>
      </c>
      <c r="AH115">
        <f t="shared" si="28"/>
        <v>0.86805555555555503</v>
      </c>
      <c r="AL115" t="s">
        <v>903</v>
      </c>
      <c r="AM115">
        <v>46</v>
      </c>
      <c r="AN115">
        <f t="shared" si="29"/>
        <v>12512</v>
      </c>
      <c r="AO115">
        <f t="shared" si="30"/>
        <v>1.5972222222222214</v>
      </c>
      <c r="AQ115" s="26">
        <v>161.5</v>
      </c>
      <c r="AT115" s="5"/>
      <c r="AU115" s="5"/>
      <c r="AV115" s="5"/>
      <c r="AW115" s="5"/>
      <c r="AX115" s="5"/>
      <c r="AY115" s="5"/>
      <c r="AZ115" s="5"/>
      <c r="BA115" s="6"/>
    </row>
    <row r="116" spans="1:53" x14ac:dyDescent="0.35">
      <c r="A116" t="s">
        <v>32</v>
      </c>
      <c r="B116" t="s">
        <v>154</v>
      </c>
      <c r="C116">
        <v>45</v>
      </c>
      <c r="D116">
        <f t="shared" si="21"/>
        <v>12240</v>
      </c>
      <c r="E116">
        <f t="shared" si="22"/>
        <v>1.5624999999999991</v>
      </c>
      <c r="F116">
        <v>50</v>
      </c>
      <c r="L116" s="15"/>
      <c r="M116" s="15" t="s">
        <v>377</v>
      </c>
      <c r="N116">
        <v>27</v>
      </c>
      <c r="O116">
        <f t="shared" si="23"/>
        <v>7344</v>
      </c>
      <c r="P116">
        <f t="shared" si="24"/>
        <v>0.93749999999999944</v>
      </c>
      <c r="R116" s="1"/>
      <c r="S116" s="1" t="s">
        <v>462</v>
      </c>
      <c r="T116" s="1">
        <v>28</v>
      </c>
      <c r="U116" s="1">
        <f t="shared" si="31"/>
        <v>7616</v>
      </c>
      <c r="V116">
        <f t="shared" si="32"/>
        <v>0.97222222222222165</v>
      </c>
      <c r="Y116" t="s">
        <v>812</v>
      </c>
      <c r="Z116">
        <v>31.5</v>
      </c>
      <c r="AA116">
        <f t="shared" si="25"/>
        <v>8568</v>
      </c>
      <c r="AB116">
        <f t="shared" si="26"/>
        <v>1.0937499999999993</v>
      </c>
      <c r="AE116" t="s">
        <v>1030</v>
      </c>
      <c r="AF116">
        <v>25.5</v>
      </c>
      <c r="AG116">
        <f t="shared" si="27"/>
        <v>6936</v>
      </c>
      <c r="AH116">
        <f t="shared" si="28"/>
        <v>0.88541666666666619</v>
      </c>
      <c r="AT116" s="5"/>
      <c r="AU116" s="5"/>
      <c r="AV116" s="5"/>
      <c r="AW116" s="5"/>
      <c r="AX116" s="5"/>
      <c r="AY116" s="5"/>
      <c r="AZ116" s="5"/>
      <c r="BA116" s="6"/>
    </row>
    <row r="117" spans="1:53" x14ac:dyDescent="0.35">
      <c r="A117" t="s">
        <v>32</v>
      </c>
      <c r="B117" t="s">
        <v>155</v>
      </c>
      <c r="C117">
        <v>45</v>
      </c>
      <c r="D117">
        <f t="shared" si="21"/>
        <v>12240</v>
      </c>
      <c r="E117">
        <f t="shared" si="22"/>
        <v>1.5624999999999991</v>
      </c>
      <c r="F117">
        <v>50</v>
      </c>
      <c r="L117" s="15"/>
      <c r="M117" s="15" t="s">
        <v>378</v>
      </c>
      <c r="N117">
        <v>31</v>
      </c>
      <c r="O117">
        <f t="shared" si="23"/>
        <v>8432</v>
      </c>
      <c r="P117">
        <f t="shared" si="24"/>
        <v>1.0763888888888884</v>
      </c>
      <c r="R117" s="1"/>
      <c r="S117" s="1" t="s">
        <v>640</v>
      </c>
      <c r="T117" s="1">
        <v>14</v>
      </c>
      <c r="U117" s="1">
        <f t="shared" si="31"/>
        <v>3808</v>
      </c>
      <c r="V117">
        <f t="shared" si="32"/>
        <v>0.48611111111111083</v>
      </c>
      <c r="Y117" t="s">
        <v>813</v>
      </c>
      <c r="Z117">
        <v>31</v>
      </c>
      <c r="AA117">
        <f t="shared" si="25"/>
        <v>8432</v>
      </c>
      <c r="AB117">
        <f t="shared" si="26"/>
        <v>1.0763888888888884</v>
      </c>
      <c r="AE117" t="s">
        <v>1031</v>
      </c>
      <c r="AF117">
        <v>31</v>
      </c>
      <c r="AG117">
        <f t="shared" si="27"/>
        <v>8432</v>
      </c>
      <c r="AH117">
        <f t="shared" si="28"/>
        <v>1.0763888888888884</v>
      </c>
      <c r="AT117" s="5" t="s">
        <v>4</v>
      </c>
      <c r="AU117" s="5">
        <f>SUM(D137)</f>
        <v>17296</v>
      </c>
      <c r="AV117" s="5">
        <f>SUM(I137)</f>
        <v>0</v>
      </c>
      <c r="AW117" s="5">
        <f>SUM(O137)</f>
        <v>9568</v>
      </c>
      <c r="AX117" s="5">
        <f>SUM(U137:U139)</f>
        <v>9568</v>
      </c>
      <c r="AY117" s="5">
        <f>SUM(AA137:AA139)</f>
        <v>32936</v>
      </c>
      <c r="AZ117" s="5">
        <f>SUM(AG137:AG139)</f>
        <v>0</v>
      </c>
      <c r="BA117" s="5">
        <f>SUM(AU117:AZ117)</f>
        <v>69368</v>
      </c>
    </row>
    <row r="118" spans="1:53" x14ac:dyDescent="0.35">
      <c r="A118" t="s">
        <v>32</v>
      </c>
      <c r="B118" t="s">
        <v>156</v>
      </c>
      <c r="C118">
        <v>45</v>
      </c>
      <c r="D118">
        <f t="shared" si="21"/>
        <v>12240</v>
      </c>
      <c r="E118">
        <f t="shared" si="22"/>
        <v>1.5624999999999991</v>
      </c>
      <c r="F118">
        <v>50</v>
      </c>
      <c r="L118" s="15"/>
      <c r="M118" s="15" t="s">
        <v>379</v>
      </c>
      <c r="N118">
        <v>32</v>
      </c>
      <c r="O118">
        <f t="shared" si="23"/>
        <v>8704</v>
      </c>
      <c r="P118">
        <f t="shared" si="24"/>
        <v>1.1111111111111105</v>
      </c>
      <c r="R118" s="1"/>
      <c r="S118" s="1" t="s">
        <v>641</v>
      </c>
      <c r="T118" s="1">
        <v>31</v>
      </c>
      <c r="U118" s="1">
        <f t="shared" si="31"/>
        <v>8432</v>
      </c>
      <c r="V118">
        <f t="shared" si="32"/>
        <v>1.0763888888888884</v>
      </c>
      <c r="Y118" t="s">
        <v>814</v>
      </c>
      <c r="Z118">
        <v>31</v>
      </c>
      <c r="AA118">
        <f t="shared" si="25"/>
        <v>8432</v>
      </c>
      <c r="AB118">
        <f t="shared" si="26"/>
        <v>1.0763888888888884</v>
      </c>
      <c r="AE118" t="s">
        <v>1032</v>
      </c>
      <c r="AF118">
        <v>25</v>
      </c>
      <c r="AG118">
        <f t="shared" si="27"/>
        <v>6800</v>
      </c>
      <c r="AH118">
        <f t="shared" si="28"/>
        <v>0.86805555555555503</v>
      </c>
      <c r="AJ118" s="26">
        <v>198.5</v>
      </c>
      <c r="AT118" s="5"/>
      <c r="AU118" s="5"/>
      <c r="AV118" s="5"/>
      <c r="AW118" s="5"/>
      <c r="AX118" s="5"/>
      <c r="AY118" s="5"/>
      <c r="AZ118" s="5"/>
      <c r="BA118" s="5"/>
    </row>
    <row r="119" spans="1:53" x14ac:dyDescent="0.35">
      <c r="A119" t="s">
        <v>32</v>
      </c>
      <c r="B119" t="s">
        <v>157</v>
      </c>
      <c r="C119">
        <v>45</v>
      </c>
      <c r="D119">
        <f t="shared" si="21"/>
        <v>12240</v>
      </c>
      <c r="E119">
        <f t="shared" si="22"/>
        <v>1.5624999999999991</v>
      </c>
      <c r="F119">
        <v>50</v>
      </c>
      <c r="L119" s="15"/>
      <c r="M119" s="15" t="s">
        <v>357</v>
      </c>
      <c r="N119">
        <v>29</v>
      </c>
      <c r="O119">
        <f t="shared" si="23"/>
        <v>7888</v>
      </c>
      <c r="P119">
        <f t="shared" si="24"/>
        <v>1.006944444444444</v>
      </c>
      <c r="R119" s="1"/>
      <c r="S119" s="1" t="s">
        <v>577</v>
      </c>
      <c r="T119" s="1">
        <v>33</v>
      </c>
      <c r="U119" s="1">
        <f t="shared" si="31"/>
        <v>8976</v>
      </c>
      <c r="V119">
        <f t="shared" si="32"/>
        <v>1.1458333333333326</v>
      </c>
      <c r="Y119" t="s">
        <v>880</v>
      </c>
      <c r="Z119">
        <v>32</v>
      </c>
      <c r="AA119">
        <f t="shared" si="25"/>
        <v>8704</v>
      </c>
      <c r="AB119">
        <f t="shared" si="26"/>
        <v>1.1111111111111105</v>
      </c>
      <c r="AT119" s="5"/>
      <c r="AU119" s="5"/>
      <c r="AV119" s="5"/>
      <c r="AW119" s="5"/>
      <c r="AX119" s="5"/>
      <c r="AY119" s="5"/>
      <c r="AZ119" s="5"/>
      <c r="BA119" s="5"/>
    </row>
    <row r="120" spans="1:53" x14ac:dyDescent="0.35">
      <c r="A120" t="s">
        <v>32</v>
      </c>
      <c r="B120" t="s">
        <v>158</v>
      </c>
      <c r="C120">
        <v>45</v>
      </c>
      <c r="D120">
        <f t="shared" si="21"/>
        <v>12240</v>
      </c>
      <c r="E120">
        <f t="shared" si="22"/>
        <v>1.5624999999999991</v>
      </c>
      <c r="F120">
        <v>50</v>
      </c>
      <c r="L120" s="15"/>
      <c r="M120" s="15" t="s">
        <v>380</v>
      </c>
      <c r="N120">
        <v>25</v>
      </c>
      <c r="O120">
        <f t="shared" si="23"/>
        <v>6800</v>
      </c>
      <c r="P120">
        <f t="shared" si="24"/>
        <v>0.86805555555555503</v>
      </c>
      <c r="R120" s="1"/>
      <c r="S120" s="1" t="s">
        <v>578</v>
      </c>
      <c r="T120" s="1">
        <v>31</v>
      </c>
      <c r="U120" s="1">
        <f t="shared" si="31"/>
        <v>8432</v>
      </c>
      <c r="V120">
        <f t="shared" si="32"/>
        <v>1.0763888888888884</v>
      </c>
      <c r="AA120">
        <f t="shared" si="25"/>
        <v>0</v>
      </c>
      <c r="AB120">
        <f t="shared" si="26"/>
        <v>0</v>
      </c>
      <c r="AT120" s="5"/>
      <c r="AU120" s="5"/>
      <c r="AV120" s="5"/>
      <c r="AW120" s="5"/>
      <c r="AX120" s="5"/>
      <c r="AY120" s="5"/>
      <c r="AZ120" s="5"/>
      <c r="BA120" s="5"/>
    </row>
    <row r="121" spans="1:53" x14ac:dyDescent="0.35">
      <c r="A121" t="s">
        <v>32</v>
      </c>
      <c r="B121" t="s">
        <v>159</v>
      </c>
      <c r="C121">
        <v>38</v>
      </c>
      <c r="D121">
        <f t="shared" si="21"/>
        <v>10336</v>
      </c>
      <c r="E121">
        <f t="shared" si="22"/>
        <v>1.3194444444444438</v>
      </c>
      <c r="F121">
        <v>45</v>
      </c>
      <c r="L121" s="15"/>
      <c r="M121" s="15" t="s">
        <v>358</v>
      </c>
      <c r="N121">
        <v>30</v>
      </c>
      <c r="O121">
        <f t="shared" si="23"/>
        <v>8160</v>
      </c>
      <c r="P121">
        <f t="shared" si="24"/>
        <v>1.0416666666666661</v>
      </c>
      <c r="R121" s="1"/>
      <c r="S121" s="1" t="s">
        <v>579</v>
      </c>
      <c r="T121" s="1">
        <v>34</v>
      </c>
      <c r="U121" s="1">
        <f t="shared" si="31"/>
        <v>9248</v>
      </c>
      <c r="V121">
        <f t="shared" si="32"/>
        <v>1.1805555555555549</v>
      </c>
      <c r="AA121">
        <f t="shared" si="25"/>
        <v>0</v>
      </c>
      <c r="AB121">
        <f t="shared" si="26"/>
        <v>0</v>
      </c>
      <c r="AT121" s="5"/>
      <c r="AU121" s="5"/>
      <c r="AV121" s="5"/>
      <c r="AW121" s="5"/>
      <c r="AX121" s="5"/>
      <c r="AY121" s="5"/>
      <c r="AZ121" s="5"/>
      <c r="BA121" s="5"/>
    </row>
    <row r="122" spans="1:53" x14ac:dyDescent="0.35">
      <c r="A122" t="s">
        <v>32</v>
      </c>
      <c r="B122" t="s">
        <v>160</v>
      </c>
      <c r="C122">
        <v>40</v>
      </c>
      <c r="D122">
        <f t="shared" si="21"/>
        <v>10880</v>
      </c>
      <c r="E122">
        <f t="shared" si="22"/>
        <v>1.3888888888888882</v>
      </c>
      <c r="F122">
        <v>45</v>
      </c>
      <c r="L122" s="15"/>
      <c r="M122" s="15" t="s">
        <v>359</v>
      </c>
      <c r="N122">
        <v>26</v>
      </c>
      <c r="O122">
        <f t="shared" si="23"/>
        <v>7072</v>
      </c>
      <c r="P122">
        <f t="shared" si="24"/>
        <v>0.90277777777777724</v>
      </c>
      <c r="R122" s="1"/>
      <c r="S122" s="1" t="s">
        <v>580</v>
      </c>
      <c r="T122" s="1">
        <v>32</v>
      </c>
      <c r="U122" s="1">
        <f t="shared" si="31"/>
        <v>8704</v>
      </c>
      <c r="V122">
        <f t="shared" si="32"/>
        <v>1.1111111111111105</v>
      </c>
      <c r="AA122">
        <f t="shared" si="25"/>
        <v>0</v>
      </c>
      <c r="AB122">
        <f t="shared" si="26"/>
        <v>0</v>
      </c>
      <c r="AT122" s="5"/>
      <c r="AU122" s="5"/>
      <c r="AV122" s="5"/>
      <c r="AW122" s="5"/>
      <c r="AX122" s="5"/>
      <c r="AY122" s="5"/>
      <c r="AZ122" s="5"/>
      <c r="BA122" s="5"/>
    </row>
    <row r="123" spans="1:53" x14ac:dyDescent="0.35">
      <c r="A123" t="s">
        <v>32</v>
      </c>
      <c r="B123" t="s">
        <v>161</v>
      </c>
      <c r="C123">
        <v>38</v>
      </c>
      <c r="D123">
        <f t="shared" si="21"/>
        <v>10336</v>
      </c>
      <c r="E123">
        <f t="shared" si="22"/>
        <v>1.3194444444444438</v>
      </c>
      <c r="F123">
        <v>45</v>
      </c>
      <c r="L123" s="15"/>
      <c r="M123" s="15" t="s">
        <v>360</v>
      </c>
      <c r="N123">
        <v>29</v>
      </c>
      <c r="O123">
        <f t="shared" si="23"/>
        <v>7888</v>
      </c>
      <c r="P123">
        <f t="shared" si="24"/>
        <v>1.006944444444444</v>
      </c>
      <c r="R123" s="1"/>
      <c r="S123" s="1" t="s">
        <v>581</v>
      </c>
      <c r="T123" s="1">
        <v>47</v>
      </c>
      <c r="U123" s="1">
        <f t="shared" si="31"/>
        <v>12784</v>
      </c>
      <c r="V123">
        <f t="shared" si="32"/>
        <v>1.6319444444444435</v>
      </c>
      <c r="AA123">
        <f t="shared" si="25"/>
        <v>0</v>
      </c>
      <c r="AB123">
        <f t="shared" si="26"/>
        <v>0</v>
      </c>
      <c r="AT123" s="5"/>
      <c r="AU123" s="5"/>
      <c r="AV123" s="5"/>
      <c r="AW123" s="5"/>
      <c r="AX123" s="5"/>
      <c r="AY123" s="5"/>
      <c r="AZ123" s="5"/>
      <c r="BA123" s="5"/>
    </row>
    <row r="124" spans="1:53" x14ac:dyDescent="0.35">
      <c r="A124" t="s">
        <v>32</v>
      </c>
      <c r="B124" t="s">
        <v>162</v>
      </c>
      <c r="C124">
        <v>41</v>
      </c>
      <c r="D124">
        <f t="shared" si="21"/>
        <v>11152</v>
      </c>
      <c r="E124">
        <f t="shared" si="22"/>
        <v>1.4236111111111103</v>
      </c>
      <c r="F124">
        <v>45</v>
      </c>
      <c r="L124" s="15"/>
      <c r="M124" s="15" t="s">
        <v>361</v>
      </c>
      <c r="N124">
        <v>28</v>
      </c>
      <c r="O124">
        <f t="shared" si="23"/>
        <v>7616</v>
      </c>
      <c r="P124">
        <f t="shared" si="24"/>
        <v>0.97222222222222165</v>
      </c>
      <c r="R124" s="1"/>
      <c r="S124" s="1"/>
      <c r="T124" s="1"/>
      <c r="U124" s="1"/>
      <c r="AA124">
        <f t="shared" si="25"/>
        <v>0</v>
      </c>
      <c r="AB124">
        <f t="shared" si="26"/>
        <v>0</v>
      </c>
      <c r="AT124" s="5"/>
      <c r="AU124" s="5"/>
      <c r="AV124" s="5"/>
      <c r="AW124" s="5"/>
      <c r="AX124" s="5"/>
      <c r="AY124" s="5"/>
      <c r="AZ124" s="5"/>
      <c r="BA124" s="5"/>
    </row>
    <row r="125" spans="1:53" x14ac:dyDescent="0.35">
      <c r="A125" t="s">
        <v>32</v>
      </c>
      <c r="B125" t="s">
        <v>163</v>
      </c>
      <c r="C125">
        <v>39</v>
      </c>
      <c r="D125">
        <f t="shared" si="21"/>
        <v>10608</v>
      </c>
      <c r="E125">
        <f t="shared" si="22"/>
        <v>1.3541666666666659</v>
      </c>
      <c r="F125">
        <v>45</v>
      </c>
      <c r="L125" s="15"/>
      <c r="M125" s="15" t="s">
        <v>362</v>
      </c>
      <c r="N125">
        <v>26</v>
      </c>
      <c r="O125">
        <f t="shared" si="23"/>
        <v>7072</v>
      </c>
      <c r="P125">
        <f t="shared" si="24"/>
        <v>0.90277777777777724</v>
      </c>
      <c r="R125" s="1"/>
      <c r="S125" s="1"/>
      <c r="T125" s="1"/>
      <c r="U125" s="1"/>
      <c r="AA125">
        <f t="shared" si="25"/>
        <v>0</v>
      </c>
      <c r="AB125">
        <f t="shared" si="26"/>
        <v>0</v>
      </c>
      <c r="AT125" s="5"/>
      <c r="AU125" s="5"/>
      <c r="AV125" s="5"/>
      <c r="AW125" s="5"/>
      <c r="AX125" s="5"/>
      <c r="AY125" s="5"/>
      <c r="AZ125" s="5"/>
      <c r="BA125" s="5"/>
    </row>
    <row r="126" spans="1:53" x14ac:dyDescent="0.35">
      <c r="A126" t="s">
        <v>32</v>
      </c>
      <c r="B126" t="s">
        <v>164</v>
      </c>
      <c r="C126">
        <v>39</v>
      </c>
      <c r="D126">
        <f t="shared" si="21"/>
        <v>10608</v>
      </c>
      <c r="E126">
        <f t="shared" si="22"/>
        <v>1.3541666666666659</v>
      </c>
      <c r="F126">
        <v>45</v>
      </c>
      <c r="L126" s="15"/>
      <c r="M126" s="15"/>
      <c r="R126" s="1"/>
      <c r="S126" s="1"/>
      <c r="T126" s="1"/>
      <c r="U126" s="1"/>
      <c r="AT126" s="5"/>
      <c r="AU126" s="5"/>
      <c r="AV126" s="5"/>
      <c r="AW126" s="5"/>
      <c r="AX126" s="5"/>
      <c r="AY126" s="5"/>
      <c r="AZ126" s="5"/>
      <c r="BA126" s="5"/>
    </row>
    <row r="127" spans="1:53" x14ac:dyDescent="0.35">
      <c r="A127" t="s">
        <v>32</v>
      </c>
      <c r="B127" t="s">
        <v>165</v>
      </c>
      <c r="C127">
        <v>39</v>
      </c>
      <c r="D127">
        <f t="shared" si="21"/>
        <v>10608</v>
      </c>
      <c r="E127">
        <f t="shared" si="22"/>
        <v>1.3541666666666659</v>
      </c>
      <c r="F127">
        <v>45</v>
      </c>
      <c r="L127" s="15"/>
      <c r="M127" s="15"/>
      <c r="R127" s="1"/>
      <c r="S127" s="1"/>
      <c r="T127" s="1"/>
      <c r="U127" s="1"/>
      <c r="AT127" s="5"/>
      <c r="AU127" s="5"/>
      <c r="AV127" s="5"/>
      <c r="AW127" s="5"/>
      <c r="AX127" s="5"/>
      <c r="AY127" s="5"/>
      <c r="AZ127" s="5"/>
      <c r="BA127" s="5"/>
    </row>
    <row r="128" spans="1:53" x14ac:dyDescent="0.35">
      <c r="A128" t="s">
        <v>32</v>
      </c>
      <c r="B128" t="s">
        <v>166</v>
      </c>
      <c r="C128">
        <v>39</v>
      </c>
      <c r="D128">
        <f t="shared" si="21"/>
        <v>10608</v>
      </c>
      <c r="E128">
        <f t="shared" si="22"/>
        <v>1.3541666666666659</v>
      </c>
      <c r="F128">
        <v>45</v>
      </c>
      <c r="L128" s="15"/>
      <c r="M128" s="15"/>
      <c r="R128" s="1"/>
      <c r="S128" s="1"/>
      <c r="T128" s="1"/>
      <c r="U128" s="1"/>
      <c r="AT128" s="5"/>
      <c r="AU128" s="5"/>
      <c r="AV128" s="5"/>
      <c r="AW128" s="5"/>
      <c r="AX128" s="5"/>
      <c r="AY128" s="5"/>
      <c r="AZ128" s="5"/>
      <c r="BA128" s="5"/>
    </row>
    <row r="129" spans="1:53" x14ac:dyDescent="0.35">
      <c r="A129" t="s">
        <v>32</v>
      </c>
      <c r="B129" t="s">
        <v>167</v>
      </c>
      <c r="C129">
        <v>40</v>
      </c>
      <c r="D129">
        <f t="shared" si="21"/>
        <v>10880</v>
      </c>
      <c r="E129">
        <f t="shared" si="22"/>
        <v>1.3888888888888882</v>
      </c>
      <c r="F129">
        <v>45</v>
      </c>
      <c r="L129" s="15"/>
      <c r="M129" s="15"/>
      <c r="R129" s="1"/>
      <c r="S129" s="1"/>
      <c r="T129" s="1"/>
      <c r="U129" s="1"/>
      <c r="AT129" s="5"/>
      <c r="AU129" s="5"/>
      <c r="AV129" s="5"/>
      <c r="AW129" s="5"/>
      <c r="AX129" s="5"/>
      <c r="AY129" s="5"/>
      <c r="AZ129" s="5"/>
      <c r="BA129" s="5"/>
    </row>
    <row r="130" spans="1:53" x14ac:dyDescent="0.35">
      <c r="A130" t="s">
        <v>32</v>
      </c>
      <c r="B130" t="s">
        <v>168</v>
      </c>
      <c r="C130">
        <v>39</v>
      </c>
      <c r="D130">
        <f t="shared" si="21"/>
        <v>10608</v>
      </c>
      <c r="E130">
        <f t="shared" si="22"/>
        <v>1.3541666666666659</v>
      </c>
      <c r="F130">
        <v>45</v>
      </c>
      <c r="L130" s="15"/>
      <c r="M130" s="15"/>
      <c r="R130" s="1"/>
      <c r="S130" s="1"/>
      <c r="T130" s="1"/>
      <c r="U130" s="1"/>
      <c r="AT130" s="5"/>
      <c r="AU130" s="5"/>
      <c r="AV130" s="5"/>
      <c r="AW130" s="5"/>
      <c r="AX130" s="5"/>
      <c r="AY130" s="5"/>
      <c r="AZ130" s="5"/>
      <c r="BA130" s="5"/>
    </row>
    <row r="131" spans="1:53" x14ac:dyDescent="0.35">
      <c r="A131" t="s">
        <v>32</v>
      </c>
      <c r="B131" t="s">
        <v>169</v>
      </c>
      <c r="C131">
        <v>40</v>
      </c>
      <c r="D131">
        <f t="shared" si="21"/>
        <v>10880</v>
      </c>
      <c r="E131">
        <f t="shared" si="22"/>
        <v>1.3888888888888882</v>
      </c>
      <c r="F131">
        <v>45</v>
      </c>
      <c r="L131" s="15"/>
      <c r="M131" s="15"/>
      <c r="N131" s="2"/>
      <c r="R131" s="1"/>
      <c r="S131" s="1"/>
      <c r="T131" s="1"/>
      <c r="U131" s="1"/>
      <c r="AT131" s="5"/>
      <c r="AU131" s="5"/>
      <c r="AV131" s="5"/>
      <c r="AW131" s="5"/>
      <c r="AX131" s="5"/>
      <c r="AY131" s="5"/>
      <c r="AZ131" s="5"/>
      <c r="BA131" s="5"/>
    </row>
    <row r="132" spans="1:53" x14ac:dyDescent="0.35">
      <c r="A132" t="s">
        <v>32</v>
      </c>
      <c r="B132" t="s">
        <v>170</v>
      </c>
      <c r="C132">
        <v>39</v>
      </c>
      <c r="D132">
        <f t="shared" si="21"/>
        <v>10608</v>
      </c>
      <c r="E132">
        <f t="shared" si="22"/>
        <v>1.3541666666666659</v>
      </c>
      <c r="F132">
        <v>45</v>
      </c>
      <c r="L132" s="15"/>
      <c r="M132" s="15"/>
      <c r="N132" s="2"/>
      <c r="R132" s="1"/>
      <c r="S132" s="1"/>
      <c r="T132" s="1"/>
      <c r="U132" s="1"/>
      <c r="AT132" s="5"/>
      <c r="AU132" s="5"/>
      <c r="AV132" s="5"/>
      <c r="AW132" s="5"/>
      <c r="AX132" s="5"/>
      <c r="AY132" s="5"/>
      <c r="AZ132" s="5"/>
      <c r="BA132" s="5"/>
    </row>
    <row r="133" spans="1:53" x14ac:dyDescent="0.35">
      <c r="A133" t="s">
        <v>32</v>
      </c>
      <c r="B133" t="s">
        <v>171</v>
      </c>
      <c r="C133">
        <v>39</v>
      </c>
      <c r="D133">
        <f t="shared" si="21"/>
        <v>10608</v>
      </c>
      <c r="E133">
        <f t="shared" si="22"/>
        <v>1.3541666666666659</v>
      </c>
      <c r="F133">
        <v>45</v>
      </c>
      <c r="L133" s="15"/>
      <c r="M133" s="15"/>
      <c r="N133" s="2"/>
      <c r="R133" s="1"/>
      <c r="S133" s="1"/>
      <c r="T133" s="1"/>
      <c r="U133" s="1"/>
      <c r="AT133" s="5"/>
      <c r="AU133" s="5"/>
      <c r="AV133" s="5"/>
      <c r="AW133" s="5"/>
      <c r="AX133" s="5"/>
      <c r="AY133" s="5"/>
      <c r="AZ133" s="5"/>
      <c r="BA133" s="5"/>
    </row>
    <row r="134" spans="1:53" x14ac:dyDescent="0.35">
      <c r="A134" t="s">
        <v>32</v>
      </c>
      <c r="B134" t="s">
        <v>172</v>
      </c>
      <c r="C134">
        <v>39</v>
      </c>
      <c r="D134">
        <f t="shared" si="21"/>
        <v>10608</v>
      </c>
      <c r="E134">
        <f t="shared" si="22"/>
        <v>1.3541666666666659</v>
      </c>
      <c r="F134">
        <v>45</v>
      </c>
      <c r="L134" s="15"/>
      <c r="M134" s="15"/>
      <c r="N134" s="2"/>
      <c r="R134" s="1"/>
      <c r="S134" s="1"/>
      <c r="T134" s="1"/>
      <c r="U134" s="1"/>
      <c r="AT134" s="5"/>
      <c r="AU134" s="5"/>
      <c r="AV134" s="5"/>
      <c r="AW134" s="5"/>
      <c r="AX134" s="5"/>
      <c r="AY134" s="5"/>
      <c r="AZ134" s="5"/>
      <c r="BA134" s="5"/>
    </row>
    <row r="135" spans="1:53" x14ac:dyDescent="0.35">
      <c r="A135" t="s">
        <v>32</v>
      </c>
      <c r="B135" t="s">
        <v>173</v>
      </c>
      <c r="C135">
        <v>28</v>
      </c>
      <c r="D135">
        <f t="shared" si="21"/>
        <v>7616</v>
      </c>
      <c r="E135">
        <f t="shared" si="22"/>
        <v>0.97222222222222165</v>
      </c>
      <c r="F135">
        <v>32</v>
      </c>
      <c r="L135" s="15"/>
      <c r="M135" s="15"/>
      <c r="N135" s="2"/>
      <c r="R135" s="1"/>
      <c r="S135" s="1"/>
      <c r="T135" s="1"/>
      <c r="U135" s="1"/>
      <c r="AT135" s="5"/>
      <c r="AU135" s="5"/>
      <c r="AV135" s="5"/>
      <c r="AW135" s="5"/>
      <c r="AX135" s="5"/>
      <c r="AY135" s="5"/>
      <c r="AZ135" s="5"/>
      <c r="BA135" s="5"/>
    </row>
    <row r="136" spans="1:53" x14ac:dyDescent="0.35">
      <c r="B136" s="26" t="s">
        <v>174</v>
      </c>
      <c r="C136" s="26">
        <f>SUM(C111:C135)</f>
        <v>1025</v>
      </c>
      <c r="D136" s="26">
        <f t="shared" ref="D136:F136" si="33">SUM(D111:D135)</f>
        <v>278800</v>
      </c>
      <c r="E136" s="26">
        <f t="shared" si="33"/>
        <v>35.59027777777775</v>
      </c>
      <c r="F136" s="26">
        <f t="shared" si="33"/>
        <v>1162</v>
      </c>
      <c r="L136" s="15"/>
      <c r="M136" s="26" t="s">
        <v>381</v>
      </c>
      <c r="N136" s="26">
        <f>SUM(N111:N135)</f>
        <v>423</v>
      </c>
      <c r="O136" s="26">
        <f t="shared" ref="O136:Q136" si="34">SUM(O111:O135)</f>
        <v>115056</v>
      </c>
      <c r="P136" s="26">
        <f t="shared" si="34"/>
        <v>14.687499999999991</v>
      </c>
      <c r="Q136" s="26">
        <f t="shared" si="34"/>
        <v>0</v>
      </c>
      <c r="R136" s="1"/>
      <c r="S136" s="26" t="s">
        <v>642</v>
      </c>
      <c r="T136" s="31">
        <f>SUM(T111:T135)</f>
        <v>397</v>
      </c>
      <c r="U136" s="31">
        <f t="shared" ref="U136:V136" si="35">SUM(U111:U135)</f>
        <v>107984</v>
      </c>
      <c r="V136" s="31">
        <f t="shared" si="35"/>
        <v>13.784722222222213</v>
      </c>
      <c r="Y136" s="26" t="s">
        <v>881</v>
      </c>
      <c r="Z136" s="26">
        <f>SUM(Z111:Z135)</f>
        <v>260.5</v>
      </c>
      <c r="AA136" s="26">
        <f t="shared" ref="AA136:AB136" si="36">SUM(AA111:AA135)</f>
        <v>70856</v>
      </c>
      <c r="AB136" s="26">
        <f t="shared" si="36"/>
        <v>9.045138888888884</v>
      </c>
      <c r="AC136" s="26"/>
      <c r="AD136" s="26"/>
      <c r="AE136" s="26" t="s">
        <v>1033</v>
      </c>
      <c r="AF136" s="26">
        <f t="shared" ref="AF136" si="37">SUM(AF111:AF135)</f>
        <v>198.5</v>
      </c>
      <c r="AG136" s="26">
        <f t="shared" ref="AG136" si="38">SUM(AG111:AG135)</f>
        <v>53992</v>
      </c>
      <c r="AH136" s="26">
        <f t="shared" ref="AH136" si="39">SUM(AH111:AH135)</f>
        <v>6.8923611111111081</v>
      </c>
      <c r="AI136" s="26"/>
      <c r="AJ136" s="26"/>
      <c r="AK136" s="26">
        <f t="shared" ref="AK136" si="40">SUM(AK111:AK135)</f>
        <v>0</v>
      </c>
      <c r="AL136" s="26" t="s">
        <v>1146</v>
      </c>
      <c r="AM136" s="26">
        <f t="shared" ref="AM136" si="41">SUM(AM111:AM135)</f>
        <v>161.5</v>
      </c>
      <c r="AN136" s="26">
        <f t="shared" ref="AN136" si="42">SUM(AN111:AN135)</f>
        <v>43928</v>
      </c>
      <c r="AO136" s="26">
        <f t="shared" ref="AO136" si="43">SUM(AO111:AO135)</f>
        <v>5.6076388888888857</v>
      </c>
      <c r="AT136" s="5" t="s">
        <v>0</v>
      </c>
      <c r="AU136" s="5">
        <f>SUM(C137)</f>
        <v>47</v>
      </c>
      <c r="AV136" s="10">
        <f>SUM(H137)</f>
        <v>0</v>
      </c>
      <c r="AW136" s="10">
        <f>SUM(N137)</f>
        <v>26</v>
      </c>
      <c r="AX136" s="10">
        <f>SUM(T137:T139)</f>
        <v>26</v>
      </c>
      <c r="AY136" s="10">
        <f>SUM(Z137:Z139)</f>
        <v>89.5</v>
      </c>
      <c r="AZ136" s="10">
        <f>SUM(AF137:AF139)</f>
        <v>0</v>
      </c>
      <c r="BA136" s="5">
        <f>SUM(AU136:AZ136)</f>
        <v>188.5</v>
      </c>
    </row>
    <row r="137" spans="1:53" x14ac:dyDescent="0.35">
      <c r="A137" t="s">
        <v>33</v>
      </c>
      <c r="B137" t="s">
        <v>144</v>
      </c>
      <c r="C137">
        <v>47</v>
      </c>
      <c r="D137">
        <f>C137*368</f>
        <v>17296</v>
      </c>
      <c r="E137">
        <f>C137*0.0173611111111111</f>
        <v>0.81597222222222177</v>
      </c>
      <c r="F137">
        <v>50</v>
      </c>
      <c r="L137" s="15"/>
      <c r="M137" s="15" t="s">
        <v>382</v>
      </c>
      <c r="N137">
        <v>26</v>
      </c>
      <c r="O137">
        <f>N137*368</f>
        <v>9568</v>
      </c>
      <c r="P137">
        <f>N137*0.0173611111111111</f>
        <v>0.45138888888888862</v>
      </c>
      <c r="R137" s="1"/>
      <c r="S137" s="1" t="s">
        <v>460</v>
      </c>
      <c r="T137" s="1">
        <v>26</v>
      </c>
      <c r="U137" s="1">
        <f>T137*368</f>
        <v>9568</v>
      </c>
      <c r="V137">
        <f>0.0173611111111111*T137</f>
        <v>0.45138888888888862</v>
      </c>
      <c r="Y137" t="s">
        <v>829</v>
      </c>
      <c r="Z137">
        <v>30.5</v>
      </c>
      <c r="AA137">
        <f>Z137*368</f>
        <v>11224</v>
      </c>
      <c r="AB137">
        <f>Z137*0.0173611111111111</f>
        <v>0.52951388888888862</v>
      </c>
      <c r="AL137" t="s">
        <v>1147</v>
      </c>
      <c r="AM137">
        <v>30</v>
      </c>
      <c r="AN137">
        <f>AM137*368</f>
        <v>11040</v>
      </c>
      <c r="AO137">
        <f>AM137*0.0173611111111111</f>
        <v>0.52083333333333304</v>
      </c>
      <c r="AT137" s="5" t="s">
        <v>36</v>
      </c>
      <c r="AU137" s="5">
        <f>SUM(E137)</f>
        <v>0.81597222222222177</v>
      </c>
      <c r="AV137" s="10">
        <f>SUM(J137)</f>
        <v>0</v>
      </c>
      <c r="AW137" s="10">
        <f>SUM(P137)</f>
        <v>0.45138888888888862</v>
      </c>
      <c r="AX137" s="10" t="e">
        <f>SUM(#REF!)</f>
        <v>#REF!</v>
      </c>
      <c r="AY137" s="10">
        <f>SUM(AB137:AB139)</f>
        <v>1.5538194444444438</v>
      </c>
      <c r="AZ137" s="10">
        <f>SUM(AH137:AH139)</f>
        <v>0</v>
      </c>
      <c r="BA137" s="11" t="e">
        <f>SUM(AU137:AZ137)</f>
        <v>#REF!</v>
      </c>
    </row>
    <row r="138" spans="1:53" x14ac:dyDescent="0.35">
      <c r="A138" t="s">
        <v>33</v>
      </c>
      <c r="B138" t="s">
        <v>175</v>
      </c>
      <c r="C138">
        <v>50</v>
      </c>
      <c r="D138">
        <f>C138*368</f>
        <v>18400</v>
      </c>
      <c r="E138">
        <f>C138*0.0173611111111111</f>
        <v>0.86805555555555503</v>
      </c>
      <c r="F138">
        <v>62</v>
      </c>
      <c r="M138" s="15" t="s">
        <v>383</v>
      </c>
      <c r="N138">
        <v>28</v>
      </c>
      <c r="O138">
        <f t="shared" ref="O138:O142" si="44">N138*368</f>
        <v>10304</v>
      </c>
      <c r="P138">
        <f t="shared" ref="P138:P142" si="45">N138*0.0173611111111111</f>
        <v>0.48611111111111083</v>
      </c>
      <c r="S138" s="1"/>
      <c r="T138" s="1"/>
      <c r="U138" s="1"/>
      <c r="Y138" t="s">
        <v>685</v>
      </c>
      <c r="Z138">
        <v>30</v>
      </c>
      <c r="AA138">
        <f t="shared" ref="AA138:AA142" si="46">Z138*368</f>
        <v>11040</v>
      </c>
      <c r="AB138">
        <f t="shared" ref="AB138:AB143" si="47">Z138*0.0173611111111111</f>
        <v>0.52083333333333304</v>
      </c>
      <c r="AL138" t="s">
        <v>1148</v>
      </c>
      <c r="AM138">
        <v>29</v>
      </c>
      <c r="AN138">
        <f t="shared" ref="AN138:AN139" si="48">AM138*368</f>
        <v>10672</v>
      </c>
      <c r="AO138">
        <f t="shared" ref="AO138:AO139" si="49">AM138*0.0173611111111111</f>
        <v>0.50347222222222199</v>
      </c>
      <c r="AT138" s="5" t="s">
        <v>1</v>
      </c>
      <c r="AU138" s="6">
        <v>0</v>
      </c>
      <c r="AV138" s="6" t="s">
        <v>67</v>
      </c>
      <c r="AW138" s="16" t="s">
        <v>68</v>
      </c>
      <c r="AX138" s="16" t="s">
        <v>59</v>
      </c>
      <c r="AY138" s="16" t="s">
        <v>61</v>
      </c>
      <c r="AZ138" s="16" t="s">
        <v>63</v>
      </c>
      <c r="BA138" s="6" t="s">
        <v>66</v>
      </c>
    </row>
    <row r="139" spans="1:53" x14ac:dyDescent="0.35">
      <c r="A139" t="s">
        <v>33</v>
      </c>
      <c r="M139" s="15" t="s">
        <v>384</v>
      </c>
      <c r="N139">
        <v>27</v>
      </c>
      <c r="O139">
        <f t="shared" si="44"/>
        <v>9936</v>
      </c>
      <c r="P139">
        <f t="shared" si="45"/>
        <v>0.46874999999999972</v>
      </c>
      <c r="S139" s="1"/>
      <c r="T139" s="1"/>
      <c r="U139" s="1"/>
      <c r="Y139" t="s">
        <v>875</v>
      </c>
      <c r="Z139">
        <v>29</v>
      </c>
      <c r="AA139">
        <f t="shared" si="46"/>
        <v>10672</v>
      </c>
      <c r="AB139">
        <f t="shared" si="47"/>
        <v>0.50347222222222199</v>
      </c>
      <c r="AL139" t="s">
        <v>1056</v>
      </c>
      <c r="AM139">
        <v>27</v>
      </c>
      <c r="AN139">
        <f t="shared" si="48"/>
        <v>9936</v>
      </c>
      <c r="AO139">
        <f t="shared" si="49"/>
        <v>0.46874999999999972</v>
      </c>
      <c r="AQ139" s="26">
        <v>86</v>
      </c>
      <c r="AU139" s="15"/>
      <c r="AV139" s="27"/>
      <c r="AW139" s="27"/>
      <c r="AX139" s="27"/>
      <c r="AY139" s="27"/>
      <c r="AZ139" s="27"/>
      <c r="BA139" s="15"/>
    </row>
    <row r="140" spans="1:53" x14ac:dyDescent="0.35">
      <c r="A140" t="s">
        <v>33</v>
      </c>
      <c r="M140" s="15" t="s">
        <v>274</v>
      </c>
      <c r="N140">
        <v>28</v>
      </c>
      <c r="O140">
        <f t="shared" si="44"/>
        <v>10304</v>
      </c>
      <c r="P140">
        <f t="shared" si="45"/>
        <v>0.48611111111111083</v>
      </c>
      <c r="S140" s="1"/>
      <c r="T140" s="1"/>
      <c r="U140" s="1"/>
      <c r="Y140" t="s">
        <v>687</v>
      </c>
      <c r="Z140">
        <v>28.5</v>
      </c>
      <c r="AA140">
        <f t="shared" si="46"/>
        <v>10488</v>
      </c>
      <c r="AB140">
        <f t="shared" si="47"/>
        <v>0.49479166666666641</v>
      </c>
      <c r="AU140" s="15"/>
      <c r="AV140" s="27"/>
      <c r="AW140" s="27"/>
      <c r="AX140" s="27"/>
      <c r="AY140" s="27"/>
      <c r="AZ140" s="27"/>
      <c r="BA140" s="15"/>
    </row>
    <row r="141" spans="1:53" x14ac:dyDescent="0.35">
      <c r="A141" t="s">
        <v>33</v>
      </c>
      <c r="M141" s="15" t="s">
        <v>385</v>
      </c>
      <c r="N141">
        <v>24</v>
      </c>
      <c r="O141">
        <f t="shared" si="44"/>
        <v>8832</v>
      </c>
      <c r="P141">
        <f t="shared" si="45"/>
        <v>0.41666666666666641</v>
      </c>
      <c r="Y141" t="s">
        <v>876</v>
      </c>
      <c r="Z141">
        <v>29</v>
      </c>
      <c r="AA141">
        <f t="shared" si="46"/>
        <v>10672</v>
      </c>
      <c r="AB141">
        <f t="shared" si="47"/>
        <v>0.50347222222222199</v>
      </c>
    </row>
    <row r="142" spans="1:53" x14ac:dyDescent="0.35">
      <c r="A142" t="s">
        <v>33</v>
      </c>
      <c r="G142"/>
      <c r="M142" s="15"/>
      <c r="O142">
        <f t="shared" si="44"/>
        <v>0</v>
      </c>
      <c r="P142">
        <f t="shared" si="45"/>
        <v>0</v>
      </c>
      <c r="Y142" t="s">
        <v>688</v>
      </c>
      <c r="Z142">
        <v>28</v>
      </c>
      <c r="AA142">
        <f t="shared" si="46"/>
        <v>10304</v>
      </c>
      <c r="AB142">
        <f t="shared" si="47"/>
        <v>0.48611111111111083</v>
      </c>
      <c r="AT142" s="5"/>
      <c r="AU142" s="5">
        <v>1488</v>
      </c>
      <c r="AV142" s="5">
        <v>1489</v>
      </c>
      <c r="AW142" s="5">
        <v>1490</v>
      </c>
      <c r="AX142" s="5">
        <v>1491</v>
      </c>
      <c r="AY142" s="5">
        <v>1492</v>
      </c>
      <c r="AZ142" s="5">
        <v>1493</v>
      </c>
      <c r="BA142" s="6" t="s">
        <v>2</v>
      </c>
    </row>
    <row r="143" spans="1:53" x14ac:dyDescent="0.35">
      <c r="G143"/>
      <c r="M143" s="15"/>
      <c r="Y143" t="s">
        <v>689</v>
      </c>
      <c r="Z143">
        <v>22</v>
      </c>
      <c r="AA143">
        <f>Z143*368</f>
        <v>8096</v>
      </c>
      <c r="AB143">
        <f t="shared" si="47"/>
        <v>0.38194444444444425</v>
      </c>
      <c r="AT143" s="5"/>
      <c r="AU143" s="5"/>
      <c r="AV143" s="5"/>
      <c r="AW143" s="5"/>
      <c r="AX143" s="5"/>
      <c r="AY143" s="5"/>
      <c r="AZ143" s="5"/>
      <c r="BA143" s="6"/>
    </row>
    <row r="144" spans="1:53" ht="58" x14ac:dyDescent="0.35">
      <c r="B144" s="31" t="s">
        <v>275</v>
      </c>
      <c r="C144" s="26">
        <f>SUM(C137:C138)</f>
        <v>97</v>
      </c>
      <c r="D144" s="26">
        <f t="shared" ref="D144:F144" si="50">SUM(D137:D138)</f>
        <v>35696</v>
      </c>
      <c r="E144" s="26">
        <f t="shared" si="50"/>
        <v>1.6840277777777768</v>
      </c>
      <c r="F144" s="26">
        <f t="shared" si="50"/>
        <v>112</v>
      </c>
      <c r="M144" s="31" t="s">
        <v>413</v>
      </c>
      <c r="N144" s="26">
        <f>SUM(N137:N141)</f>
        <v>133</v>
      </c>
      <c r="O144" s="26">
        <f>SUM(O137:O141)</f>
        <v>48944</v>
      </c>
      <c r="P144" s="26">
        <f>SUM(P137:P141)</f>
        <v>2.3090277777777763</v>
      </c>
      <c r="Q144" s="26">
        <f t="shared" ref="Q144" si="51">SUM(Q137:Q138)</f>
        <v>0</v>
      </c>
      <c r="S144" s="31" t="s">
        <v>643</v>
      </c>
      <c r="T144" s="26">
        <f>SUM(T137:T141)</f>
        <v>26</v>
      </c>
      <c r="U144" s="26">
        <f t="shared" ref="U144:V144" si="52">SUM(U137:U141)</f>
        <v>9568</v>
      </c>
      <c r="V144" s="26">
        <f t="shared" si="52"/>
        <v>0.45138888888888862</v>
      </c>
      <c r="Y144" s="31" t="s">
        <v>877</v>
      </c>
      <c r="Z144" s="26">
        <f>SUM(Z137:Z143)</f>
        <v>197</v>
      </c>
      <c r="AA144" s="26">
        <f t="shared" ref="AA144:AB144" si="53">SUM(AA137:AA143)</f>
        <v>72496</v>
      </c>
      <c r="AB144" s="26">
        <f t="shared" si="53"/>
        <v>3.4201388888888871</v>
      </c>
      <c r="AC144" s="26"/>
      <c r="AD144" s="26"/>
      <c r="AE144" s="31" t="s">
        <v>1034</v>
      </c>
      <c r="AF144" s="26">
        <f t="shared" ref="AF144" si="54">SUM(AF137:AF143)</f>
        <v>0</v>
      </c>
      <c r="AG144" s="26">
        <f t="shared" ref="AG144" si="55">SUM(AG137:AG143)</f>
        <v>0</v>
      </c>
      <c r="AH144" s="26">
        <f t="shared" ref="AH144" si="56">SUM(AH137:AH143)</f>
        <v>0</v>
      </c>
      <c r="AI144" s="26"/>
      <c r="AJ144" s="26"/>
      <c r="AK144" s="26"/>
      <c r="AL144" s="31" t="s">
        <v>1149</v>
      </c>
      <c r="AM144" s="26">
        <f t="shared" ref="AM144" si="57">SUM(AM137:AM143)</f>
        <v>86</v>
      </c>
      <c r="AN144" s="26">
        <f t="shared" ref="AN144" si="58">SUM(AN137:AN143)</f>
        <v>31648</v>
      </c>
      <c r="AO144" s="26">
        <f t="shared" ref="AO144" si="59">SUM(AO137:AO143)</f>
        <v>1.4930555555555547</v>
      </c>
      <c r="AT144" s="5" t="s">
        <v>50</v>
      </c>
      <c r="AU144" s="8">
        <f>SUM(D148:D168)</f>
        <v>2220</v>
      </c>
      <c r="AV144" s="8">
        <f>SUM(I148:I168)</f>
        <v>3251</v>
      </c>
      <c r="AW144" s="8">
        <f>O241</f>
        <v>9388</v>
      </c>
      <c r="AX144" s="8">
        <f>U241</f>
        <v>96</v>
      </c>
      <c r="AY144" s="8">
        <f>AA241</f>
        <v>252</v>
      </c>
      <c r="AZ144" s="8">
        <f>AG241</f>
        <v>0</v>
      </c>
      <c r="BA144" s="5">
        <f>SUM(AU144:AZ144)</f>
        <v>15207</v>
      </c>
    </row>
    <row r="145" spans="1:53" x14ac:dyDescent="0.35">
      <c r="AT145" s="5" t="s">
        <v>37</v>
      </c>
      <c r="AU145" s="8">
        <f>SUM(E148:E168)</f>
        <v>226.11111111111109</v>
      </c>
      <c r="AV145" s="8">
        <f>SUM(J148:J168)</f>
        <v>305.55555555555549</v>
      </c>
      <c r="AW145" s="5">
        <f>P241</f>
        <v>956.18518518518511</v>
      </c>
      <c r="AX145" s="5">
        <f>V241</f>
        <v>9.7777777777777768</v>
      </c>
      <c r="AY145" s="5">
        <f>AB241</f>
        <v>25.666666666666668</v>
      </c>
      <c r="AZ145" s="5">
        <f>AH241</f>
        <v>0</v>
      </c>
      <c r="BA145" s="5">
        <f>SUM(AU145:AZ145)</f>
        <v>1523.2962962962963</v>
      </c>
    </row>
    <row r="146" spans="1:53" x14ac:dyDescent="0.35">
      <c r="AT146" s="5" t="s">
        <v>1</v>
      </c>
      <c r="AU146" s="8" t="s">
        <v>51</v>
      </c>
      <c r="AV146" t="s">
        <v>52</v>
      </c>
      <c r="AW146">
        <f>R241</f>
        <v>0</v>
      </c>
      <c r="AX146">
        <f>X241</f>
        <v>0</v>
      </c>
      <c r="AY146" s="5">
        <f>AD241</f>
        <v>0</v>
      </c>
      <c r="AZ146">
        <f>AJ241</f>
        <v>0</v>
      </c>
      <c r="BA146" s="6" t="s">
        <v>69</v>
      </c>
    </row>
    <row r="147" spans="1:53" x14ac:dyDescent="0.35">
      <c r="C147" s="4" t="s">
        <v>130</v>
      </c>
      <c r="D147" s="4" t="s">
        <v>128</v>
      </c>
      <c r="E147" t="s">
        <v>129</v>
      </c>
      <c r="H147" s="4" t="s">
        <v>130</v>
      </c>
      <c r="I147" s="4" t="s">
        <v>128</v>
      </c>
      <c r="J147" t="s">
        <v>129</v>
      </c>
      <c r="K147" s="4" t="s">
        <v>182</v>
      </c>
      <c r="N147" s="4" t="s">
        <v>130</v>
      </c>
      <c r="O147" s="4" t="s">
        <v>128</v>
      </c>
      <c r="P147" t="s">
        <v>129</v>
      </c>
      <c r="Q147" t="s">
        <v>182</v>
      </c>
      <c r="T147" s="4" t="s">
        <v>130</v>
      </c>
      <c r="U147" s="4" t="s">
        <v>128</v>
      </c>
      <c r="V147" t="s">
        <v>129</v>
      </c>
      <c r="W147" t="s">
        <v>182</v>
      </c>
      <c r="Z147" s="4" t="s">
        <v>130</v>
      </c>
      <c r="AA147" s="4" t="s">
        <v>128</v>
      </c>
      <c r="AB147" t="s">
        <v>129</v>
      </c>
      <c r="AC147" t="s">
        <v>182</v>
      </c>
      <c r="AF147" s="4" t="s">
        <v>130</v>
      </c>
      <c r="AG147" s="4" t="s">
        <v>128</v>
      </c>
      <c r="AH147" t="s">
        <v>129</v>
      </c>
      <c r="AI147" t="s">
        <v>182</v>
      </c>
      <c r="AM147" s="4" t="s">
        <v>130</v>
      </c>
      <c r="AN147" s="4" t="s">
        <v>128</v>
      </c>
      <c r="AO147" t="s">
        <v>129</v>
      </c>
      <c r="AP147" t="s">
        <v>182</v>
      </c>
      <c r="AT147" s="5" t="s">
        <v>5</v>
      </c>
      <c r="AU147" s="5">
        <v>53</v>
      </c>
      <c r="AV147" s="5">
        <v>53</v>
      </c>
      <c r="AW147" s="5">
        <v>53</v>
      </c>
      <c r="AX147" s="5">
        <v>53</v>
      </c>
      <c r="AY147" s="5">
        <v>53</v>
      </c>
      <c r="AZ147" s="5">
        <v>53</v>
      </c>
      <c r="BA147" s="5"/>
    </row>
    <row r="148" spans="1:53" x14ac:dyDescent="0.35">
      <c r="A148" t="s">
        <v>34</v>
      </c>
      <c r="B148" t="s">
        <v>84</v>
      </c>
      <c r="C148">
        <f>D148/9</f>
        <v>10.333333333333334</v>
      </c>
      <c r="D148">
        <v>93</v>
      </c>
      <c r="E148">
        <f t="shared" ref="E148:E157" si="60">C148*22/24</f>
        <v>9.4722222222222232</v>
      </c>
      <c r="G148" s="33" t="s">
        <v>180</v>
      </c>
      <c r="H148" s="32">
        <v>0</v>
      </c>
      <c r="I148" s="32">
        <v>25</v>
      </c>
      <c r="J148" s="32">
        <f>H148*22/24</f>
        <v>0</v>
      </c>
      <c r="K148" t="s">
        <v>183</v>
      </c>
      <c r="L148" s="4">
        <v>25</v>
      </c>
      <c r="M148" t="s">
        <v>273</v>
      </c>
      <c r="N148">
        <f>O148/9</f>
        <v>10.666666666666666</v>
      </c>
      <c r="O148">
        <v>96</v>
      </c>
      <c r="P148">
        <f>N148*22/24</f>
        <v>9.7777777777777768</v>
      </c>
      <c r="S148" t="s">
        <v>422</v>
      </c>
      <c r="T148">
        <f>U148/9</f>
        <v>9.7777777777777786</v>
      </c>
      <c r="U148">
        <v>88</v>
      </c>
      <c r="V148">
        <f>T148*22/24</f>
        <v>8.9629629629629637</v>
      </c>
      <c r="Y148" t="s">
        <v>644</v>
      </c>
      <c r="Z148">
        <f>AA148/9</f>
        <v>11.333333333333334</v>
      </c>
      <c r="AA148">
        <v>102</v>
      </c>
      <c r="AB148">
        <f>Z148*22/24</f>
        <v>10.388888888888889</v>
      </c>
      <c r="AE148" t="s">
        <v>884</v>
      </c>
      <c r="AF148">
        <f>AG148/9</f>
        <v>23.777777777777779</v>
      </c>
      <c r="AG148">
        <v>214</v>
      </c>
      <c r="AH148">
        <f>AF148*22/24</f>
        <v>21.796296296296294</v>
      </c>
      <c r="AI148" t="s">
        <v>686</v>
      </c>
      <c r="AJ148" t="s">
        <v>679</v>
      </c>
      <c r="AL148" t="s">
        <v>1035</v>
      </c>
      <c r="AM148">
        <f>AN148/9</f>
        <v>27.666666666666668</v>
      </c>
      <c r="AN148">
        <v>249</v>
      </c>
      <c r="AO148">
        <f>AM148*22/24</f>
        <v>25.361111111111114</v>
      </c>
    </row>
    <row r="149" spans="1:53" x14ac:dyDescent="0.35">
      <c r="A149" t="s">
        <v>34</v>
      </c>
      <c r="B149" t="s">
        <v>85</v>
      </c>
      <c r="C149">
        <f t="shared" ref="C149:C185" si="61">D149/9</f>
        <v>4.333333333333333</v>
      </c>
      <c r="D149">
        <v>39</v>
      </c>
      <c r="E149">
        <f t="shared" si="60"/>
        <v>3.9722222222222219</v>
      </c>
      <c r="G149" s="4" t="s">
        <v>181</v>
      </c>
      <c r="H149">
        <f>I149/9</f>
        <v>61.666666666666664</v>
      </c>
      <c r="I149">
        <f>(563-8)</f>
        <v>555</v>
      </c>
      <c r="J149">
        <f t="shared" ref="J149:J185" si="62">H149*22/24</f>
        <v>56.527777777777771</v>
      </c>
      <c r="K149" t="s">
        <v>207</v>
      </c>
      <c r="L149" s="4" t="s">
        <v>222</v>
      </c>
      <c r="M149" t="s">
        <v>274</v>
      </c>
      <c r="N149">
        <f>O149/9</f>
        <v>21.444444444444443</v>
      </c>
      <c r="O149">
        <v>193</v>
      </c>
      <c r="P149">
        <f>N149*22/24</f>
        <v>19.657407407407405</v>
      </c>
      <c r="S149" t="s">
        <v>423</v>
      </c>
      <c r="T149">
        <f t="shared" ref="T149:T157" si="63">U149/9</f>
        <v>7.333333333333333</v>
      </c>
      <c r="U149">
        <v>66</v>
      </c>
      <c r="V149">
        <f t="shared" ref="V149:V157" si="64">T149*22/24</f>
        <v>6.7222222222222214</v>
      </c>
      <c r="Y149" t="s">
        <v>645</v>
      </c>
      <c r="Z149">
        <f>AA149/9</f>
        <v>12.888888888888889</v>
      </c>
      <c r="AA149">
        <v>116</v>
      </c>
      <c r="AB149">
        <f t="shared" ref="AB149:AB212" si="65">Z149*22/24</f>
        <v>11.814814814814815</v>
      </c>
      <c r="AE149" t="s">
        <v>885</v>
      </c>
      <c r="AF149">
        <f t="shared" ref="AF149:AF212" si="66">AG149/9</f>
        <v>16.777777777777779</v>
      </c>
      <c r="AG149">
        <v>151</v>
      </c>
      <c r="AH149">
        <f t="shared" ref="AH149:AH212" si="67">AF149*22/24</f>
        <v>15.379629629629632</v>
      </c>
      <c r="AI149" t="s">
        <v>663</v>
      </c>
      <c r="AL149" t="s">
        <v>1036</v>
      </c>
      <c r="AM149">
        <f t="shared" ref="AM149:AM208" si="68">AN149/9</f>
        <v>33.333333333333336</v>
      </c>
      <c r="AN149">
        <v>300</v>
      </c>
      <c r="AO149">
        <f t="shared" ref="AO149:AO208" si="69">AM149*22/24</f>
        <v>30.555555555555557</v>
      </c>
    </row>
    <row r="150" spans="1:53" x14ac:dyDescent="0.35">
      <c r="A150" t="s">
        <v>34</v>
      </c>
      <c r="B150" t="s">
        <v>86</v>
      </c>
      <c r="C150">
        <f t="shared" si="61"/>
        <v>13.444444444444445</v>
      </c>
      <c r="D150">
        <v>121</v>
      </c>
      <c r="E150">
        <f t="shared" si="60"/>
        <v>12.324074074074074</v>
      </c>
      <c r="G150" s="4" t="s">
        <v>184</v>
      </c>
      <c r="H150">
        <f>I150/9</f>
        <v>5.8888888888888893</v>
      </c>
      <c r="I150">
        <v>53</v>
      </c>
      <c r="J150">
        <f t="shared" si="62"/>
        <v>5.3981481481481488</v>
      </c>
      <c r="L150" s="26">
        <v>555</v>
      </c>
      <c r="M150" t="s">
        <v>276</v>
      </c>
      <c r="N150">
        <f t="shared" ref="N150:N232" si="70">O150/9</f>
        <v>23.777777777777779</v>
      </c>
      <c r="O150">
        <v>214</v>
      </c>
      <c r="P150">
        <f t="shared" ref="P150:P232" si="71">N150*22/24</f>
        <v>21.796296296296294</v>
      </c>
      <c r="S150" t="s">
        <v>424</v>
      </c>
      <c r="T150">
        <f t="shared" si="63"/>
        <v>8.2222222222222214</v>
      </c>
      <c r="U150">
        <v>74</v>
      </c>
      <c r="V150">
        <f t="shared" si="64"/>
        <v>7.5370370370370354</v>
      </c>
      <c r="Y150" t="s">
        <v>646</v>
      </c>
      <c r="Z150">
        <f t="shared" ref="Z150:Z213" si="72">AA150/9</f>
        <v>13.666666666666666</v>
      </c>
      <c r="AA150">
        <v>123</v>
      </c>
      <c r="AB150">
        <f t="shared" si="65"/>
        <v>12.527777777777777</v>
      </c>
      <c r="AC150" t="s">
        <v>647</v>
      </c>
      <c r="AE150" t="s">
        <v>886</v>
      </c>
      <c r="AF150">
        <f t="shared" si="66"/>
        <v>20.888888888888889</v>
      </c>
      <c r="AG150">
        <v>188</v>
      </c>
      <c r="AH150">
        <f t="shared" si="67"/>
        <v>19.148148148148149</v>
      </c>
      <c r="AI150" t="s">
        <v>663</v>
      </c>
      <c r="AL150" t="s">
        <v>1037</v>
      </c>
      <c r="AM150">
        <f t="shared" si="68"/>
        <v>27</v>
      </c>
      <c r="AN150">
        <v>243</v>
      </c>
      <c r="AO150">
        <f t="shared" si="69"/>
        <v>24.75</v>
      </c>
    </row>
    <row r="151" spans="1:53" x14ac:dyDescent="0.35">
      <c r="A151" t="s">
        <v>34</v>
      </c>
      <c r="B151" t="s">
        <v>87</v>
      </c>
      <c r="C151">
        <f t="shared" si="61"/>
        <v>16.666666666666668</v>
      </c>
      <c r="D151">
        <v>150</v>
      </c>
      <c r="E151">
        <f t="shared" si="60"/>
        <v>15.277777777777779</v>
      </c>
      <c r="F151" t="s">
        <v>1153</v>
      </c>
      <c r="G151" s="4" t="s">
        <v>185</v>
      </c>
      <c r="H151">
        <f>I151/9</f>
        <v>2.3333333333333335</v>
      </c>
      <c r="I151">
        <v>21</v>
      </c>
      <c r="J151">
        <f t="shared" si="62"/>
        <v>2.1388888888888888</v>
      </c>
      <c r="L151" s="26">
        <v>74</v>
      </c>
      <c r="M151" t="s">
        <v>277</v>
      </c>
      <c r="N151">
        <f t="shared" si="70"/>
        <v>34.888888888888886</v>
      </c>
      <c r="O151">
        <v>314</v>
      </c>
      <c r="P151">
        <f t="shared" si="71"/>
        <v>31.981481481481477</v>
      </c>
      <c r="S151" t="s">
        <v>425</v>
      </c>
      <c r="T151">
        <f t="shared" si="63"/>
        <v>5.333333333333333</v>
      </c>
      <c r="U151">
        <v>48</v>
      </c>
      <c r="V151">
        <f t="shared" si="64"/>
        <v>4.8888888888888884</v>
      </c>
      <c r="Y151" t="s">
        <v>649</v>
      </c>
      <c r="Z151">
        <f t="shared" si="72"/>
        <v>12.888888888888889</v>
      </c>
      <c r="AA151">
        <v>116</v>
      </c>
      <c r="AB151">
        <f t="shared" si="65"/>
        <v>11.814814814814815</v>
      </c>
      <c r="AC151" t="s">
        <v>648</v>
      </c>
      <c r="AE151" t="s">
        <v>890</v>
      </c>
      <c r="AF151">
        <f t="shared" si="66"/>
        <v>25.555555555555557</v>
      </c>
      <c r="AG151">
        <v>230</v>
      </c>
      <c r="AH151">
        <f t="shared" si="67"/>
        <v>23.425925925925927</v>
      </c>
      <c r="AL151" t="s">
        <v>1038</v>
      </c>
      <c r="AM151">
        <f t="shared" si="68"/>
        <v>13.444444444444445</v>
      </c>
      <c r="AN151">
        <v>121</v>
      </c>
      <c r="AO151">
        <f t="shared" si="69"/>
        <v>12.324074074074074</v>
      </c>
      <c r="AP151" t="s">
        <v>721</v>
      </c>
    </row>
    <row r="152" spans="1:53" ht="58" x14ac:dyDescent="0.35">
      <c r="A152" t="s">
        <v>34</v>
      </c>
      <c r="B152" t="s">
        <v>91</v>
      </c>
      <c r="C152">
        <f t="shared" si="61"/>
        <v>18</v>
      </c>
      <c r="D152">
        <v>162</v>
      </c>
      <c r="E152">
        <f t="shared" si="60"/>
        <v>16.5</v>
      </c>
      <c r="G152" s="4" t="s">
        <v>186</v>
      </c>
      <c r="H152">
        <v>3</v>
      </c>
      <c r="I152">
        <f>9*H152</f>
        <v>27</v>
      </c>
      <c r="J152">
        <f t="shared" si="62"/>
        <v>2.75</v>
      </c>
      <c r="M152" t="s">
        <v>278</v>
      </c>
      <c r="N152">
        <f t="shared" si="70"/>
        <v>47.444444444444443</v>
      </c>
      <c r="O152">
        <v>427</v>
      </c>
      <c r="P152">
        <f t="shared" si="71"/>
        <v>43.49074074074074</v>
      </c>
      <c r="S152" t="s">
        <v>426</v>
      </c>
      <c r="T152">
        <f t="shared" si="63"/>
        <v>19.333333333333332</v>
      </c>
      <c r="U152">
        <v>174</v>
      </c>
      <c r="V152">
        <f t="shared" si="64"/>
        <v>17.722222222222221</v>
      </c>
      <c r="Y152" t="s">
        <v>651</v>
      </c>
      <c r="Z152">
        <f t="shared" si="72"/>
        <v>12.333333333333334</v>
      </c>
      <c r="AA152">
        <v>111</v>
      </c>
      <c r="AB152">
        <f t="shared" si="65"/>
        <v>11.305555555555557</v>
      </c>
      <c r="AC152" t="s">
        <v>650</v>
      </c>
      <c r="AE152" t="s">
        <v>892</v>
      </c>
      <c r="AF152">
        <f t="shared" si="66"/>
        <v>18.222222222222221</v>
      </c>
      <c r="AG152">
        <v>164</v>
      </c>
      <c r="AH152">
        <f t="shared" si="67"/>
        <v>16.703703703703702</v>
      </c>
      <c r="AI152" t="s">
        <v>731</v>
      </c>
      <c r="AJ152" t="s">
        <v>679</v>
      </c>
      <c r="AL152" t="s">
        <v>1039</v>
      </c>
      <c r="AM152">
        <f t="shared" si="68"/>
        <v>62</v>
      </c>
      <c r="AN152">
        <v>558</v>
      </c>
      <c r="AO152">
        <f t="shared" si="69"/>
        <v>56.833333333333336</v>
      </c>
      <c r="AP152" t="s">
        <v>731</v>
      </c>
      <c r="AU152" s="12" t="s">
        <v>6</v>
      </c>
      <c r="AV152" s="12" t="s">
        <v>7</v>
      </c>
      <c r="AW152" s="12" t="s">
        <v>13</v>
      </c>
      <c r="AX152" s="12" t="s">
        <v>18</v>
      </c>
      <c r="AY152" s="12" t="s">
        <v>20</v>
      </c>
      <c r="AZ152" s="12" t="s">
        <v>25</v>
      </c>
      <c r="BA152" s="12" t="s">
        <v>28</v>
      </c>
    </row>
    <row r="153" spans="1:53" ht="29" x14ac:dyDescent="0.35">
      <c r="A153" t="s">
        <v>34</v>
      </c>
      <c r="B153" t="s">
        <v>92</v>
      </c>
      <c r="C153">
        <f t="shared" si="61"/>
        <v>12.777777777777779</v>
      </c>
      <c r="D153">
        <v>115</v>
      </c>
      <c r="E153">
        <f t="shared" si="60"/>
        <v>11.712962962962964</v>
      </c>
      <c r="G153" s="4" t="s">
        <v>187</v>
      </c>
      <c r="H153">
        <f>I153/9</f>
        <v>50.666666666666664</v>
      </c>
      <c r="I153">
        <f>(479-23)</f>
        <v>456</v>
      </c>
      <c r="J153">
        <f t="shared" si="62"/>
        <v>46.444444444444436</v>
      </c>
      <c r="K153" t="s">
        <v>192</v>
      </c>
      <c r="L153" t="s">
        <v>188</v>
      </c>
      <c r="M153" t="s">
        <v>279</v>
      </c>
      <c r="N153">
        <f t="shared" si="70"/>
        <v>38</v>
      </c>
      <c r="O153">
        <v>342</v>
      </c>
      <c r="P153">
        <f t="shared" si="71"/>
        <v>34.833333333333336</v>
      </c>
      <c r="S153" t="s">
        <v>427</v>
      </c>
      <c r="T153">
        <f t="shared" si="63"/>
        <v>15.111111111111111</v>
      </c>
      <c r="U153">
        <v>136</v>
      </c>
      <c r="V153">
        <f t="shared" si="64"/>
        <v>13.851851851851853</v>
      </c>
      <c r="Y153" t="s">
        <v>652</v>
      </c>
      <c r="Z153">
        <f t="shared" si="72"/>
        <v>11.111111111111111</v>
      </c>
      <c r="AA153">
        <v>100</v>
      </c>
      <c r="AB153">
        <f t="shared" si="65"/>
        <v>10.185185185185185</v>
      </c>
      <c r="AC153" t="s">
        <v>653</v>
      </c>
      <c r="AE153" t="s">
        <v>887</v>
      </c>
      <c r="AF153">
        <f t="shared" si="66"/>
        <v>41</v>
      </c>
      <c r="AG153">
        <v>369</v>
      </c>
      <c r="AH153">
        <f t="shared" si="67"/>
        <v>37.583333333333336</v>
      </c>
      <c r="AI153" t="s">
        <v>653</v>
      </c>
      <c r="AJ153" t="s">
        <v>679</v>
      </c>
      <c r="AL153" t="s">
        <v>1040</v>
      </c>
      <c r="AM153">
        <f t="shared" si="68"/>
        <v>41.777777777777779</v>
      </c>
      <c r="AN153">
        <v>376</v>
      </c>
      <c r="AO153">
        <f t="shared" si="69"/>
        <v>38.296296296296298</v>
      </c>
      <c r="AP153" t="s">
        <v>663</v>
      </c>
      <c r="AU153" s="13" t="s">
        <v>39</v>
      </c>
      <c r="AV153" s="12" t="s">
        <v>12</v>
      </c>
      <c r="AW153" s="12" t="s">
        <v>15</v>
      </c>
      <c r="AX153" s="9">
        <v>72</v>
      </c>
      <c r="AY153" s="9" t="s">
        <v>24</v>
      </c>
      <c r="AZ153" s="12" t="s">
        <v>30</v>
      </c>
      <c r="BA153" s="12" t="s">
        <v>30</v>
      </c>
    </row>
    <row r="154" spans="1:53" ht="43.5" x14ac:dyDescent="0.35">
      <c r="A154" t="s">
        <v>34</v>
      </c>
      <c r="B154" t="s">
        <v>93</v>
      </c>
      <c r="C154">
        <f t="shared" si="61"/>
        <v>16.555555555555557</v>
      </c>
      <c r="D154">
        <v>149</v>
      </c>
      <c r="E154">
        <f t="shared" si="60"/>
        <v>15.175925925925929</v>
      </c>
      <c r="G154" s="4" t="s">
        <v>189</v>
      </c>
      <c r="H154">
        <f>I154/9</f>
        <v>2.5555555555555554</v>
      </c>
      <c r="I154">
        <v>23</v>
      </c>
      <c r="J154">
        <f t="shared" si="62"/>
        <v>2.3425925925925921</v>
      </c>
      <c r="K154" t="s">
        <v>190</v>
      </c>
      <c r="M154" s="32" t="s">
        <v>281</v>
      </c>
      <c r="N154" s="32">
        <f t="shared" si="70"/>
        <v>18.666666666666668</v>
      </c>
      <c r="O154" s="32">
        <v>168</v>
      </c>
      <c r="P154" s="32">
        <f t="shared" si="71"/>
        <v>17.111111111111111</v>
      </c>
      <c r="Q154" s="32" t="s">
        <v>282</v>
      </c>
      <c r="S154" t="s">
        <v>428</v>
      </c>
      <c r="T154">
        <f t="shared" si="63"/>
        <v>19</v>
      </c>
      <c r="U154">
        <v>171</v>
      </c>
      <c r="V154">
        <f t="shared" si="64"/>
        <v>17.416666666666668</v>
      </c>
      <c r="Y154" t="s">
        <v>654</v>
      </c>
      <c r="Z154">
        <f t="shared" si="72"/>
        <v>10.444444444444445</v>
      </c>
      <c r="AA154">
        <v>94</v>
      </c>
      <c r="AB154">
        <f t="shared" si="65"/>
        <v>9.5740740740740744</v>
      </c>
      <c r="AE154" t="s">
        <v>893</v>
      </c>
      <c r="AF154">
        <f t="shared" si="66"/>
        <v>38.333333333333336</v>
      </c>
      <c r="AG154">
        <v>345</v>
      </c>
      <c r="AH154">
        <f t="shared" si="67"/>
        <v>35.138888888888893</v>
      </c>
      <c r="AI154" t="s">
        <v>697</v>
      </c>
      <c r="AL154" t="s">
        <v>1103</v>
      </c>
      <c r="AM154">
        <f t="shared" si="68"/>
        <v>35</v>
      </c>
      <c r="AN154">
        <v>315</v>
      </c>
      <c r="AO154">
        <f t="shared" si="69"/>
        <v>32.083333333333336</v>
      </c>
      <c r="AP154" t="s">
        <v>686</v>
      </c>
      <c r="AU154" s="20" t="s">
        <v>81</v>
      </c>
      <c r="AV154" s="17" t="s">
        <v>40</v>
      </c>
      <c r="AW154" s="17" t="s">
        <v>41</v>
      </c>
      <c r="AX154" s="18">
        <v>72</v>
      </c>
      <c r="AY154" s="18" t="s">
        <v>24</v>
      </c>
      <c r="AZ154" s="17" t="s">
        <v>30</v>
      </c>
      <c r="BA154" s="12" t="s">
        <v>30</v>
      </c>
    </row>
    <row r="155" spans="1:53" ht="29" x14ac:dyDescent="0.35">
      <c r="A155" t="s">
        <v>34</v>
      </c>
      <c r="B155" t="s">
        <v>94</v>
      </c>
      <c r="C155">
        <f t="shared" si="61"/>
        <v>12.111111111111111</v>
      </c>
      <c r="D155">
        <v>109</v>
      </c>
      <c r="E155">
        <f t="shared" si="60"/>
        <v>11.101851851851853</v>
      </c>
      <c r="G155" s="33" t="s">
        <v>191</v>
      </c>
      <c r="H155" s="32">
        <v>0</v>
      </c>
      <c r="I155" s="32">
        <v>100</v>
      </c>
      <c r="J155" s="32">
        <v>0</v>
      </c>
      <c r="K155" t="s">
        <v>1151</v>
      </c>
      <c r="L155" s="26">
        <v>506</v>
      </c>
      <c r="M155" t="s">
        <v>283</v>
      </c>
      <c r="N155">
        <f t="shared" si="70"/>
        <v>33.777777777777779</v>
      </c>
      <c r="O155">
        <v>304</v>
      </c>
      <c r="P155">
        <f t="shared" si="71"/>
        <v>30.962962962962962</v>
      </c>
      <c r="S155" s="32" t="s">
        <v>429</v>
      </c>
      <c r="T155" s="32">
        <f t="shared" si="63"/>
        <v>38</v>
      </c>
      <c r="U155" s="32">
        <v>342</v>
      </c>
      <c r="V155" s="32">
        <f t="shared" si="64"/>
        <v>34.833333333333336</v>
      </c>
      <c r="W155" s="32" t="s">
        <v>430</v>
      </c>
      <c r="Y155" t="s">
        <v>655</v>
      </c>
      <c r="Z155">
        <f t="shared" si="72"/>
        <v>10.222222222222221</v>
      </c>
      <c r="AA155">
        <v>92</v>
      </c>
      <c r="AB155">
        <f t="shared" si="65"/>
        <v>9.3703703703703685</v>
      </c>
      <c r="AC155" t="s">
        <v>659</v>
      </c>
      <c r="AE155" t="s">
        <v>888</v>
      </c>
      <c r="AF155">
        <f t="shared" si="66"/>
        <v>20</v>
      </c>
      <c r="AG155">
        <v>180</v>
      </c>
      <c r="AH155">
        <f t="shared" si="67"/>
        <v>18.333333333333332</v>
      </c>
      <c r="AI155" s="26" t="s">
        <v>896</v>
      </c>
      <c r="AJ155" s="26">
        <v>1841</v>
      </c>
      <c r="AL155" t="s">
        <v>1041</v>
      </c>
      <c r="AM155">
        <f t="shared" si="68"/>
        <v>29.444444444444443</v>
      </c>
      <c r="AN155">
        <v>265</v>
      </c>
      <c r="AO155">
        <f t="shared" si="69"/>
        <v>26.990740740740737</v>
      </c>
      <c r="AP155" t="s">
        <v>1046</v>
      </c>
      <c r="AU155" s="12" t="s">
        <v>42</v>
      </c>
      <c r="AV155" s="12" t="s">
        <v>10</v>
      </c>
      <c r="AW155" s="12" t="s">
        <v>14</v>
      </c>
      <c r="AX155" s="9">
        <v>88</v>
      </c>
      <c r="AY155" s="14" t="s">
        <v>19</v>
      </c>
      <c r="AZ155" s="12" t="s">
        <v>27</v>
      </c>
      <c r="BA155" s="12" t="s">
        <v>29</v>
      </c>
    </row>
    <row r="156" spans="1:53" ht="29" x14ac:dyDescent="0.35">
      <c r="A156" t="s">
        <v>34</v>
      </c>
      <c r="B156" t="s">
        <v>95</v>
      </c>
      <c r="C156">
        <f t="shared" si="61"/>
        <v>12.444444444444445</v>
      </c>
      <c r="D156">
        <v>112</v>
      </c>
      <c r="E156">
        <f t="shared" si="60"/>
        <v>11.407407407407407</v>
      </c>
      <c r="G156" s="4" t="s">
        <v>193</v>
      </c>
      <c r="H156">
        <f>I156/9</f>
        <v>13.555555555555555</v>
      </c>
      <c r="I156">
        <v>122</v>
      </c>
      <c r="J156">
        <f t="shared" si="62"/>
        <v>12.425925925925926</v>
      </c>
      <c r="K156" t="s">
        <v>208</v>
      </c>
      <c r="M156" t="s">
        <v>284</v>
      </c>
      <c r="N156">
        <f t="shared" si="70"/>
        <v>7.1111111111111107</v>
      </c>
      <c r="O156">
        <v>64</v>
      </c>
      <c r="P156">
        <f t="shared" si="71"/>
        <v>6.5185185185185182</v>
      </c>
      <c r="S156" s="32" t="s">
        <v>431</v>
      </c>
      <c r="T156" s="32">
        <f t="shared" si="63"/>
        <v>12</v>
      </c>
      <c r="U156" s="32">
        <v>108</v>
      </c>
      <c r="V156" s="32">
        <f t="shared" si="64"/>
        <v>11</v>
      </c>
      <c r="W156" s="32" t="s">
        <v>430</v>
      </c>
      <c r="Y156" t="s">
        <v>656</v>
      </c>
      <c r="Z156">
        <f t="shared" si="72"/>
        <v>10.666666666666666</v>
      </c>
      <c r="AA156">
        <v>96</v>
      </c>
      <c r="AB156">
        <f t="shared" si="65"/>
        <v>9.7777777777777768</v>
      </c>
      <c r="AE156" t="s">
        <v>889</v>
      </c>
      <c r="AF156">
        <f t="shared" si="66"/>
        <v>20</v>
      </c>
      <c r="AG156">
        <v>180</v>
      </c>
      <c r="AH156">
        <f t="shared" si="67"/>
        <v>18.333333333333332</v>
      </c>
      <c r="AL156" t="s">
        <v>1042</v>
      </c>
      <c r="AM156">
        <f t="shared" si="68"/>
        <v>20</v>
      </c>
      <c r="AN156">
        <v>180</v>
      </c>
      <c r="AO156">
        <f t="shared" si="69"/>
        <v>18.333333333333332</v>
      </c>
      <c r="AP156" t="s">
        <v>663</v>
      </c>
      <c r="AU156" s="12" t="s">
        <v>43</v>
      </c>
      <c r="AV156" s="12" t="s">
        <v>11</v>
      </c>
      <c r="AW156" s="12" t="s">
        <v>14</v>
      </c>
      <c r="AX156" s="9">
        <v>176</v>
      </c>
      <c r="AY156" s="14" t="s">
        <v>21</v>
      </c>
      <c r="AZ156" s="12" t="s">
        <v>27</v>
      </c>
      <c r="BA156" s="12" t="s">
        <v>31</v>
      </c>
    </row>
    <row r="157" spans="1:53" ht="58" x14ac:dyDescent="0.35">
      <c r="A157" t="s">
        <v>34</v>
      </c>
      <c r="B157" t="s">
        <v>96</v>
      </c>
      <c r="C157">
        <f t="shared" si="61"/>
        <v>3.5555555555555554</v>
      </c>
      <c r="D157">
        <v>32</v>
      </c>
      <c r="E157">
        <f t="shared" si="60"/>
        <v>3.2592592592592591</v>
      </c>
      <c r="F157" s="26">
        <v>1082</v>
      </c>
      <c r="G157" s="4" t="s">
        <v>194</v>
      </c>
      <c r="H157">
        <f>I157/9</f>
        <v>15.222222222222221</v>
      </c>
      <c r="I157">
        <v>137</v>
      </c>
      <c r="J157">
        <f t="shared" si="62"/>
        <v>13.953703703703702</v>
      </c>
      <c r="K157" t="s">
        <v>195</v>
      </c>
      <c r="M157" t="s">
        <v>284</v>
      </c>
      <c r="N157">
        <f t="shared" si="70"/>
        <v>14.222222222222221</v>
      </c>
      <c r="O157">
        <v>128</v>
      </c>
      <c r="P157">
        <f t="shared" si="71"/>
        <v>13.037037037037036</v>
      </c>
      <c r="S157" s="32" t="s">
        <v>432</v>
      </c>
      <c r="T157" s="32">
        <f t="shared" si="63"/>
        <v>11.777777777777779</v>
      </c>
      <c r="U157" s="32">
        <v>106</v>
      </c>
      <c r="V157" s="32">
        <f t="shared" si="64"/>
        <v>10.796296296296298</v>
      </c>
      <c r="W157" s="32" t="s">
        <v>430</v>
      </c>
      <c r="X157" s="26">
        <v>757</v>
      </c>
      <c r="Y157" s="32" t="s">
        <v>657</v>
      </c>
      <c r="Z157" s="32">
        <f t="shared" si="72"/>
        <v>12</v>
      </c>
      <c r="AA157" s="32">
        <v>108</v>
      </c>
      <c r="AB157" s="32">
        <f t="shared" si="65"/>
        <v>11</v>
      </c>
      <c r="AC157" s="32" t="s">
        <v>660</v>
      </c>
      <c r="AE157" t="s">
        <v>894</v>
      </c>
      <c r="AF157">
        <f t="shared" si="66"/>
        <v>18.666666666666668</v>
      </c>
      <c r="AG157">
        <v>168</v>
      </c>
      <c r="AH157">
        <f t="shared" si="67"/>
        <v>17.111111111111111</v>
      </c>
      <c r="AL157" t="s">
        <v>1043</v>
      </c>
      <c r="AM157">
        <f t="shared" si="68"/>
        <v>28</v>
      </c>
      <c r="AN157">
        <v>252</v>
      </c>
      <c r="AO157">
        <f t="shared" si="69"/>
        <v>25.666666666666668</v>
      </c>
      <c r="AU157" s="12" t="s">
        <v>44</v>
      </c>
      <c r="AV157" s="12" t="s">
        <v>8</v>
      </c>
      <c r="AW157" s="12" t="s">
        <v>16</v>
      </c>
      <c r="AX157" s="9">
        <v>256</v>
      </c>
      <c r="AY157" s="14" t="s">
        <v>22</v>
      </c>
      <c r="AZ157" s="12" t="s">
        <v>26</v>
      </c>
      <c r="BA157" s="12" t="s">
        <v>48</v>
      </c>
    </row>
    <row r="158" spans="1:53" ht="72.5" x14ac:dyDescent="0.35">
      <c r="A158" t="s">
        <v>34</v>
      </c>
      <c r="B158" t="s">
        <v>97</v>
      </c>
      <c r="C158">
        <f t="shared" si="61"/>
        <v>12.888888888888889</v>
      </c>
      <c r="D158">
        <v>116</v>
      </c>
      <c r="E158">
        <f t="shared" ref="E158:E168" si="73">C158*22/24</f>
        <v>11.814814814814815</v>
      </c>
      <c r="G158" s="4" t="s">
        <v>196</v>
      </c>
      <c r="H158">
        <f>I158/9</f>
        <v>15.222222222222221</v>
      </c>
      <c r="I158">
        <v>137</v>
      </c>
      <c r="J158">
        <f t="shared" si="62"/>
        <v>13.953703703703702</v>
      </c>
      <c r="K158" t="s">
        <v>195</v>
      </c>
      <c r="M158" t="s">
        <v>285</v>
      </c>
      <c r="N158">
        <f t="shared" si="70"/>
        <v>16.777777777777779</v>
      </c>
      <c r="O158">
        <v>151</v>
      </c>
      <c r="P158">
        <f t="shared" si="71"/>
        <v>15.379629629629632</v>
      </c>
      <c r="S158" s="34" t="s">
        <v>434</v>
      </c>
      <c r="T158" s="34">
        <f t="shared" ref="T158:T247" si="74">U158/9</f>
        <v>9.7777777777777786</v>
      </c>
      <c r="U158" s="34">
        <v>88</v>
      </c>
      <c r="V158" s="34">
        <f t="shared" ref="V158:V247" si="75">T158*22/24</f>
        <v>8.9629629629629637</v>
      </c>
      <c r="Y158" t="s">
        <v>658</v>
      </c>
      <c r="Z158">
        <f t="shared" si="72"/>
        <v>10.111111111111111</v>
      </c>
      <c r="AA158">
        <v>91</v>
      </c>
      <c r="AB158">
        <f t="shared" si="65"/>
        <v>9.2685185185185173</v>
      </c>
      <c r="AC158" t="s">
        <v>661</v>
      </c>
      <c r="AD158" s="26">
        <v>1041</v>
      </c>
      <c r="AE158" t="s">
        <v>897</v>
      </c>
      <c r="AF158">
        <f t="shared" si="66"/>
        <v>12.555555555555555</v>
      </c>
      <c r="AG158">
        <v>113</v>
      </c>
      <c r="AH158">
        <f t="shared" si="67"/>
        <v>11.50925925925926</v>
      </c>
      <c r="AL158" t="s">
        <v>1044</v>
      </c>
      <c r="AM158">
        <f t="shared" si="68"/>
        <v>37.777777777777779</v>
      </c>
      <c r="AN158">
        <v>340</v>
      </c>
      <c r="AO158">
        <f t="shared" si="69"/>
        <v>34.629629629629626</v>
      </c>
      <c r="AP158" t="s">
        <v>1045</v>
      </c>
      <c r="AQ158" s="26">
        <v>3199</v>
      </c>
      <c r="AU158" s="17" t="s">
        <v>82</v>
      </c>
      <c r="AV158" s="17" t="s">
        <v>8</v>
      </c>
      <c r="AW158" s="17" t="s">
        <v>46</v>
      </c>
      <c r="AX158" s="18">
        <v>256</v>
      </c>
      <c r="AY158" s="19" t="s">
        <v>22</v>
      </c>
      <c r="AZ158" s="17" t="s">
        <v>26</v>
      </c>
      <c r="BA158" s="12" t="s">
        <v>79</v>
      </c>
    </row>
    <row r="159" spans="1:53" ht="72.5" x14ac:dyDescent="0.35">
      <c r="A159" t="s">
        <v>34</v>
      </c>
      <c r="B159" t="s">
        <v>98</v>
      </c>
      <c r="C159">
        <f t="shared" si="61"/>
        <v>0</v>
      </c>
      <c r="D159">
        <v>0</v>
      </c>
      <c r="E159">
        <f t="shared" si="73"/>
        <v>0</v>
      </c>
      <c r="F159" s="1" t="s">
        <v>99</v>
      </c>
      <c r="G159" s="33" t="s">
        <v>197</v>
      </c>
      <c r="H159" s="32">
        <v>0</v>
      </c>
      <c r="I159" s="32">
        <v>126</v>
      </c>
      <c r="J159" s="32">
        <v>0</v>
      </c>
      <c r="K159" t="s">
        <v>1152</v>
      </c>
      <c r="M159" s="32" t="s">
        <v>286</v>
      </c>
      <c r="N159" s="32">
        <f t="shared" si="70"/>
        <v>28.777777777777779</v>
      </c>
      <c r="O159" s="32">
        <v>259</v>
      </c>
      <c r="P159" s="32">
        <f t="shared" si="71"/>
        <v>26.37962962962963</v>
      </c>
      <c r="Q159" s="32" t="s">
        <v>282</v>
      </c>
      <c r="R159" s="26">
        <v>2233</v>
      </c>
      <c r="S159" s="34" t="s">
        <v>434</v>
      </c>
      <c r="T159" s="34">
        <f t="shared" si="74"/>
        <v>13.777777777777779</v>
      </c>
      <c r="U159" s="34">
        <v>124</v>
      </c>
      <c r="V159" s="34">
        <f t="shared" si="75"/>
        <v>12.629629629629632</v>
      </c>
      <c r="W159" s="34"/>
      <c r="X159" s="34"/>
      <c r="Y159" t="s">
        <v>662</v>
      </c>
      <c r="Z159">
        <f t="shared" si="72"/>
        <v>10</v>
      </c>
      <c r="AA159">
        <v>90</v>
      </c>
      <c r="AB159">
        <f t="shared" si="65"/>
        <v>9.1666666666666661</v>
      </c>
      <c r="AC159" t="s">
        <v>659</v>
      </c>
      <c r="AE159" t="s">
        <v>891</v>
      </c>
      <c r="AF159">
        <f t="shared" si="66"/>
        <v>24.111111111111111</v>
      </c>
      <c r="AG159">
        <v>217</v>
      </c>
      <c r="AH159">
        <f t="shared" si="67"/>
        <v>22.101851851851851</v>
      </c>
      <c r="AL159" t="s">
        <v>1047</v>
      </c>
      <c r="AM159">
        <f t="shared" si="68"/>
        <v>31.555555555555557</v>
      </c>
      <c r="AN159">
        <v>284</v>
      </c>
      <c r="AO159">
        <f t="shared" si="69"/>
        <v>28.925925925925927</v>
      </c>
      <c r="AU159" s="12" t="s">
        <v>45</v>
      </c>
      <c r="AV159" s="12" t="s">
        <v>9</v>
      </c>
      <c r="AW159" s="12" t="s">
        <v>17</v>
      </c>
      <c r="AX159" s="8">
        <v>352</v>
      </c>
      <c r="AY159" s="14" t="s">
        <v>23</v>
      </c>
      <c r="AZ159" s="12" t="s">
        <v>26</v>
      </c>
      <c r="BA159" s="12" t="s">
        <v>47</v>
      </c>
    </row>
    <row r="160" spans="1:53" ht="58" x14ac:dyDescent="0.35">
      <c r="A160" t="s">
        <v>34</v>
      </c>
      <c r="B160" t="s">
        <v>100</v>
      </c>
      <c r="C160">
        <f t="shared" si="61"/>
        <v>13</v>
      </c>
      <c r="D160">
        <v>117</v>
      </c>
      <c r="E160">
        <f t="shared" si="73"/>
        <v>11.916666666666666</v>
      </c>
      <c r="F160" s="1"/>
      <c r="G160" s="4" t="s">
        <v>199</v>
      </c>
      <c r="H160">
        <f>I160/9</f>
        <v>21.666666666666668</v>
      </c>
      <c r="I160">
        <v>195</v>
      </c>
      <c r="J160">
        <f t="shared" si="62"/>
        <v>19.861111111111111</v>
      </c>
      <c r="K160" t="s">
        <v>198</v>
      </c>
      <c r="M160" t="s">
        <v>287</v>
      </c>
      <c r="N160">
        <f t="shared" si="70"/>
        <v>16.111111111111111</v>
      </c>
      <c r="O160">
        <v>145</v>
      </c>
      <c r="P160">
        <f t="shared" si="71"/>
        <v>14.768518518518519</v>
      </c>
      <c r="S160" s="34" t="s">
        <v>433</v>
      </c>
      <c r="T160" s="34">
        <f t="shared" si="74"/>
        <v>8.1111111111111107</v>
      </c>
      <c r="U160" s="34">
        <v>73</v>
      </c>
      <c r="V160" s="34">
        <f t="shared" si="75"/>
        <v>7.4351851851851842</v>
      </c>
      <c r="W160" s="34"/>
      <c r="X160" s="34"/>
      <c r="Y160" t="s">
        <v>664</v>
      </c>
      <c r="Z160">
        <f t="shared" si="72"/>
        <v>13.777777777777779</v>
      </c>
      <c r="AA160">
        <v>124</v>
      </c>
      <c r="AB160">
        <f t="shared" si="65"/>
        <v>12.629629629629632</v>
      </c>
      <c r="AC160" t="s">
        <v>663</v>
      </c>
      <c r="AE160" t="s">
        <v>898</v>
      </c>
      <c r="AF160">
        <f t="shared" si="66"/>
        <v>22.222222222222221</v>
      </c>
      <c r="AG160">
        <v>200</v>
      </c>
      <c r="AH160">
        <f t="shared" si="67"/>
        <v>20.37037037037037</v>
      </c>
      <c r="AI160" t="s">
        <v>663</v>
      </c>
      <c r="AL160" t="s">
        <v>1048</v>
      </c>
      <c r="AM160">
        <f t="shared" si="68"/>
        <v>25.111111111111111</v>
      </c>
      <c r="AN160">
        <v>226</v>
      </c>
      <c r="AO160">
        <f t="shared" si="69"/>
        <v>23.018518518518519</v>
      </c>
      <c r="AU160" s="17" t="s">
        <v>83</v>
      </c>
      <c r="AV160" s="17" t="s">
        <v>9</v>
      </c>
      <c r="AW160" s="17" t="s">
        <v>49</v>
      </c>
      <c r="AX160" s="21">
        <v>352</v>
      </c>
      <c r="AY160" s="19" t="s">
        <v>23</v>
      </c>
      <c r="AZ160" s="17" t="s">
        <v>26</v>
      </c>
      <c r="BA160" s="12" t="s">
        <v>80</v>
      </c>
    </row>
    <row r="161" spans="1:55" ht="58.5" customHeight="1" x14ac:dyDescent="0.35">
      <c r="A161" t="s">
        <v>34</v>
      </c>
      <c r="B161" t="s">
        <v>101</v>
      </c>
      <c r="C161">
        <f t="shared" si="61"/>
        <v>0</v>
      </c>
      <c r="D161">
        <v>0</v>
      </c>
      <c r="E161">
        <f t="shared" si="73"/>
        <v>0</v>
      </c>
      <c r="F161" s="1" t="s">
        <v>102</v>
      </c>
      <c r="G161" s="4" t="s">
        <v>200</v>
      </c>
      <c r="H161">
        <f>I161/9</f>
        <v>18.333333333333332</v>
      </c>
      <c r="I161">
        <v>165</v>
      </c>
      <c r="J161">
        <f t="shared" si="62"/>
        <v>16.805555555555554</v>
      </c>
      <c r="K161" t="s">
        <v>201</v>
      </c>
      <c r="L161" s="26">
        <v>756</v>
      </c>
      <c r="M161" t="s">
        <v>288</v>
      </c>
      <c r="N161">
        <f t="shared" si="70"/>
        <v>10.222222222222221</v>
      </c>
      <c r="O161">
        <v>92</v>
      </c>
      <c r="P161">
        <f t="shared" si="71"/>
        <v>9.3703703703703685</v>
      </c>
      <c r="S161" s="32" t="s">
        <v>435</v>
      </c>
      <c r="T161" s="32">
        <f t="shared" si="74"/>
        <v>8.6666666666666661</v>
      </c>
      <c r="U161" s="32">
        <v>78</v>
      </c>
      <c r="V161" s="32">
        <f t="shared" si="75"/>
        <v>7.9444444444444438</v>
      </c>
      <c r="W161" s="32" t="s">
        <v>430</v>
      </c>
      <c r="X161" s="34"/>
      <c r="Y161" t="s">
        <v>665</v>
      </c>
      <c r="Z161">
        <f t="shared" si="72"/>
        <v>21.111111111111111</v>
      </c>
      <c r="AA161">
        <v>190</v>
      </c>
      <c r="AB161">
        <f t="shared" si="65"/>
        <v>19.351851851851851</v>
      </c>
      <c r="AC161" t="s">
        <v>659</v>
      </c>
      <c r="AE161" t="s">
        <v>899</v>
      </c>
      <c r="AF161">
        <f t="shared" si="66"/>
        <v>22</v>
      </c>
      <c r="AG161">
        <v>198</v>
      </c>
      <c r="AH161">
        <f t="shared" si="67"/>
        <v>20.166666666666668</v>
      </c>
      <c r="AI161" t="s">
        <v>659</v>
      </c>
      <c r="AL161" t="s">
        <v>1049</v>
      </c>
      <c r="AM161">
        <f t="shared" si="68"/>
        <v>25.222222222222221</v>
      </c>
      <c r="AN161" s="25">
        <v>227</v>
      </c>
      <c r="AO161">
        <f t="shared" si="69"/>
        <v>23.12037037037037</v>
      </c>
      <c r="AP161" s="22"/>
      <c r="AQ161" s="22"/>
      <c r="AR161" s="22"/>
      <c r="AS161" s="22"/>
      <c r="AT161" s="23"/>
      <c r="AU161" s="24"/>
      <c r="AV161" s="22"/>
      <c r="AW161" s="25"/>
    </row>
    <row r="162" spans="1:55" x14ac:dyDescent="0.35">
      <c r="A162" t="s">
        <v>34</v>
      </c>
      <c r="B162" t="s">
        <v>103</v>
      </c>
      <c r="C162">
        <f t="shared" si="61"/>
        <v>14.333333333333334</v>
      </c>
      <c r="D162">
        <v>129</v>
      </c>
      <c r="E162">
        <f t="shared" si="73"/>
        <v>13.138888888888891</v>
      </c>
      <c r="G162" s="4" t="s">
        <v>202</v>
      </c>
      <c r="H162">
        <f t="shared" ref="H162:H185" si="76">I162/9</f>
        <v>10</v>
      </c>
      <c r="I162">
        <v>90</v>
      </c>
      <c r="J162">
        <f t="shared" si="62"/>
        <v>9.1666666666666661</v>
      </c>
      <c r="K162" t="s">
        <v>203</v>
      </c>
      <c r="M162" t="s">
        <v>289</v>
      </c>
      <c r="N162">
        <f t="shared" si="70"/>
        <v>8.8888888888888893</v>
      </c>
      <c r="O162">
        <v>80</v>
      </c>
      <c r="P162">
        <f t="shared" si="71"/>
        <v>8.1481481481481488</v>
      </c>
      <c r="S162" s="34" t="s">
        <v>436</v>
      </c>
      <c r="T162" s="34">
        <f t="shared" si="74"/>
        <v>9.7777777777777786</v>
      </c>
      <c r="U162" s="34">
        <v>88</v>
      </c>
      <c r="V162" s="34">
        <f t="shared" si="75"/>
        <v>8.9629629629629637</v>
      </c>
      <c r="W162" s="34"/>
      <c r="X162" s="34"/>
      <c r="Y162" t="s">
        <v>666</v>
      </c>
      <c r="Z162">
        <f t="shared" si="72"/>
        <v>23.111111111111111</v>
      </c>
      <c r="AA162">
        <v>208</v>
      </c>
      <c r="AB162">
        <f t="shared" si="65"/>
        <v>21.185185185185187</v>
      </c>
      <c r="AE162" t="s">
        <v>895</v>
      </c>
      <c r="AF162">
        <f t="shared" si="66"/>
        <v>27.555555555555557</v>
      </c>
      <c r="AG162">
        <v>248</v>
      </c>
      <c r="AH162">
        <f t="shared" si="67"/>
        <v>25.259259259259263</v>
      </c>
      <c r="AJ162" s="26">
        <v>1324</v>
      </c>
      <c r="AL162" t="s">
        <v>1050</v>
      </c>
      <c r="AM162">
        <f t="shared" si="68"/>
        <v>15.666666666666666</v>
      </c>
      <c r="AN162" s="25">
        <v>141</v>
      </c>
      <c r="AO162">
        <f t="shared" si="69"/>
        <v>14.361111111111109</v>
      </c>
      <c r="AP162" s="22"/>
      <c r="AQ162" s="22"/>
      <c r="AR162" s="22"/>
      <c r="AS162" s="22"/>
      <c r="AT162" s="23"/>
      <c r="AU162" s="24"/>
      <c r="AV162" s="22"/>
      <c r="AW162" s="25"/>
    </row>
    <row r="163" spans="1:55" x14ac:dyDescent="0.35">
      <c r="A163" t="s">
        <v>34</v>
      </c>
      <c r="B163" t="s">
        <v>104</v>
      </c>
      <c r="C163">
        <f t="shared" si="61"/>
        <v>7.5555555555555554</v>
      </c>
      <c r="D163">
        <v>68</v>
      </c>
      <c r="E163">
        <f t="shared" si="73"/>
        <v>6.9259259259259265</v>
      </c>
      <c r="G163" s="4" t="s">
        <v>206</v>
      </c>
      <c r="H163">
        <f t="shared" si="76"/>
        <v>8.8888888888888893</v>
      </c>
      <c r="I163">
        <v>80</v>
      </c>
      <c r="J163">
        <f t="shared" si="62"/>
        <v>8.1481481481481488</v>
      </c>
      <c r="K163" t="s">
        <v>204</v>
      </c>
      <c r="M163" t="s">
        <v>290</v>
      </c>
      <c r="N163">
        <f t="shared" si="70"/>
        <v>6.8888888888888893</v>
      </c>
      <c r="O163">
        <v>62</v>
      </c>
      <c r="P163">
        <f t="shared" si="71"/>
        <v>6.3148148148148158</v>
      </c>
      <c r="S163" s="32" t="s">
        <v>437</v>
      </c>
      <c r="T163" s="32">
        <f t="shared" si="74"/>
        <v>7.4444444444444446</v>
      </c>
      <c r="U163" s="32">
        <v>67</v>
      </c>
      <c r="V163" s="32">
        <f t="shared" si="75"/>
        <v>6.8240740740740735</v>
      </c>
      <c r="W163" s="32" t="s">
        <v>430</v>
      </c>
      <c r="X163" s="34"/>
      <c r="Y163" t="s">
        <v>667</v>
      </c>
      <c r="Z163">
        <f t="shared" si="72"/>
        <v>14</v>
      </c>
      <c r="AA163">
        <v>126</v>
      </c>
      <c r="AB163">
        <f t="shared" si="65"/>
        <v>12.833333333333334</v>
      </c>
      <c r="AC163" t="s">
        <v>653</v>
      </c>
      <c r="AE163" t="s">
        <v>901</v>
      </c>
      <c r="AF163">
        <f t="shared" si="66"/>
        <v>35.888888888888886</v>
      </c>
      <c r="AG163">
        <v>323</v>
      </c>
      <c r="AH163">
        <f t="shared" si="67"/>
        <v>32.898148148148145</v>
      </c>
      <c r="AI163" t="s">
        <v>698</v>
      </c>
      <c r="AL163" t="s">
        <v>1051</v>
      </c>
      <c r="AM163">
        <f t="shared" si="68"/>
        <v>16.111111111111111</v>
      </c>
      <c r="AN163" s="25">
        <v>145</v>
      </c>
      <c r="AO163">
        <f t="shared" si="69"/>
        <v>14.768518518518519</v>
      </c>
      <c r="AP163" s="22"/>
      <c r="AQ163" s="22"/>
      <c r="AR163" s="22"/>
      <c r="AS163" s="22"/>
      <c r="AT163" s="23"/>
      <c r="AU163" s="24"/>
      <c r="AV163" s="22"/>
      <c r="AW163" s="25"/>
    </row>
    <row r="164" spans="1:55" x14ac:dyDescent="0.35">
      <c r="A164" t="s">
        <v>34</v>
      </c>
      <c r="B164" t="s">
        <v>105</v>
      </c>
      <c r="C164">
        <f t="shared" si="61"/>
        <v>10.666666666666666</v>
      </c>
      <c r="D164">
        <v>96</v>
      </c>
      <c r="E164">
        <f t="shared" si="73"/>
        <v>9.7777777777777768</v>
      </c>
      <c r="F164" s="26">
        <v>526</v>
      </c>
      <c r="G164" s="4" t="s">
        <v>205</v>
      </c>
      <c r="H164">
        <f t="shared" si="76"/>
        <v>27.777777777777779</v>
      </c>
      <c r="I164">
        <v>250</v>
      </c>
      <c r="J164">
        <f t="shared" si="62"/>
        <v>25.462962962962962</v>
      </c>
      <c r="M164" t="s">
        <v>291</v>
      </c>
      <c r="N164">
        <f t="shared" si="70"/>
        <v>4.7777777777777777</v>
      </c>
      <c r="O164">
        <v>43</v>
      </c>
      <c r="P164">
        <f t="shared" si="71"/>
        <v>4.3796296296296298</v>
      </c>
      <c r="S164" s="34" t="s">
        <v>438</v>
      </c>
      <c r="T164" s="34">
        <f t="shared" si="74"/>
        <v>14</v>
      </c>
      <c r="U164" s="34">
        <v>126</v>
      </c>
      <c r="V164" s="34">
        <f t="shared" si="75"/>
        <v>12.833333333333334</v>
      </c>
      <c r="W164" s="34"/>
      <c r="X164" s="34"/>
      <c r="Y164" t="s">
        <v>668</v>
      </c>
      <c r="Z164">
        <f t="shared" si="72"/>
        <v>12.777777777777779</v>
      </c>
      <c r="AA164">
        <v>115</v>
      </c>
      <c r="AB164">
        <f t="shared" si="65"/>
        <v>11.712962962962964</v>
      </c>
      <c r="AC164" t="s">
        <v>663</v>
      </c>
      <c r="AE164" t="s">
        <v>902</v>
      </c>
      <c r="AF164">
        <f t="shared" si="66"/>
        <v>25.444444444444443</v>
      </c>
      <c r="AG164">
        <v>229</v>
      </c>
      <c r="AH164">
        <f t="shared" si="67"/>
        <v>23.324074074074073</v>
      </c>
      <c r="AI164" t="s">
        <v>731</v>
      </c>
      <c r="AL164" t="s">
        <v>1051</v>
      </c>
      <c r="AM164">
        <f t="shared" si="68"/>
        <v>14.666666666666666</v>
      </c>
      <c r="AN164" s="25">
        <v>132</v>
      </c>
      <c r="AO164">
        <f t="shared" si="69"/>
        <v>13.444444444444443</v>
      </c>
      <c r="AP164" s="22"/>
      <c r="AQ164" s="22"/>
      <c r="AR164" s="22"/>
      <c r="AS164" s="22"/>
      <c r="AT164" s="23"/>
      <c r="AU164" s="5"/>
      <c r="AV164" s="5">
        <v>1487</v>
      </c>
      <c r="AW164" s="5">
        <v>1488</v>
      </c>
      <c r="AX164" s="5">
        <v>1489</v>
      </c>
      <c r="AY164" s="5">
        <v>1490</v>
      </c>
      <c r="AZ164" s="5">
        <v>1491</v>
      </c>
      <c r="BA164" s="5">
        <v>1492</v>
      </c>
      <c r="BB164" s="5">
        <v>1493</v>
      </c>
      <c r="BC164" s="6" t="s">
        <v>2</v>
      </c>
    </row>
    <row r="165" spans="1:55" x14ac:dyDescent="0.35">
      <c r="A165" t="s">
        <v>34</v>
      </c>
      <c r="B165" t="s">
        <v>106</v>
      </c>
      <c r="C165">
        <f t="shared" si="61"/>
        <v>7.4444444444444446</v>
      </c>
      <c r="D165">
        <v>67</v>
      </c>
      <c r="E165">
        <f t="shared" si="73"/>
        <v>6.8240740740740735</v>
      </c>
      <c r="G165" s="4" t="s">
        <v>209</v>
      </c>
      <c r="H165">
        <f t="shared" si="76"/>
        <v>25.444444444444443</v>
      </c>
      <c r="I165">
        <v>229</v>
      </c>
      <c r="J165">
        <f t="shared" si="62"/>
        <v>23.324074074074073</v>
      </c>
      <c r="K165" t="s">
        <v>210</v>
      </c>
      <c r="M165" t="s">
        <v>292</v>
      </c>
      <c r="N165">
        <f t="shared" si="70"/>
        <v>4.7777777777777777</v>
      </c>
      <c r="O165">
        <v>43</v>
      </c>
      <c r="P165">
        <f t="shared" si="71"/>
        <v>4.3796296296296298</v>
      </c>
      <c r="S165" s="32" t="s">
        <v>439</v>
      </c>
      <c r="T165" s="32">
        <f t="shared" si="74"/>
        <v>8.4444444444444446</v>
      </c>
      <c r="U165" s="32">
        <v>76</v>
      </c>
      <c r="V165" s="32">
        <f t="shared" si="75"/>
        <v>7.7407407407407405</v>
      </c>
      <c r="W165" s="32" t="s">
        <v>430</v>
      </c>
      <c r="Y165" t="s">
        <v>669</v>
      </c>
      <c r="Z165">
        <f t="shared" si="72"/>
        <v>13.777777777777779</v>
      </c>
      <c r="AA165">
        <v>124</v>
      </c>
      <c r="AB165">
        <f t="shared" si="65"/>
        <v>12.629629629629632</v>
      </c>
      <c r="AE165" t="s">
        <v>904</v>
      </c>
      <c r="AF165">
        <f t="shared" si="66"/>
        <v>41.333333333333336</v>
      </c>
      <c r="AG165">
        <v>372</v>
      </c>
      <c r="AH165">
        <f t="shared" si="67"/>
        <v>37.888888888888893</v>
      </c>
      <c r="AI165" t="s">
        <v>910</v>
      </c>
      <c r="AL165" t="s">
        <v>1052</v>
      </c>
      <c r="AM165">
        <f t="shared" si="68"/>
        <v>16.222222222222221</v>
      </c>
      <c r="AN165" s="25">
        <v>146</v>
      </c>
      <c r="AO165">
        <f t="shared" si="69"/>
        <v>14.870370370370368</v>
      </c>
      <c r="AP165" s="22"/>
      <c r="AQ165" s="22"/>
      <c r="AR165" s="22"/>
      <c r="AS165" s="22"/>
      <c r="AT165" s="23"/>
      <c r="AU165" s="5" t="s">
        <v>3</v>
      </c>
      <c r="AV165" s="29">
        <v>291563</v>
      </c>
      <c r="AW165" s="28">
        <v>292693</v>
      </c>
      <c r="AX165" s="28">
        <v>404430</v>
      </c>
      <c r="AY165" s="28">
        <v>356287</v>
      </c>
      <c r="AZ165" s="28">
        <v>643356.5</v>
      </c>
      <c r="BA165" s="28">
        <v>776258</v>
      </c>
      <c r="BB165" s="28">
        <v>684592</v>
      </c>
      <c r="BC165" s="28">
        <f>SUM(AV165:BB165)</f>
        <v>3449179.5</v>
      </c>
    </row>
    <row r="166" spans="1:55" x14ac:dyDescent="0.35">
      <c r="A166" t="s">
        <v>34</v>
      </c>
      <c r="B166" t="s">
        <v>107</v>
      </c>
      <c r="C166">
        <f t="shared" si="61"/>
        <v>9</v>
      </c>
      <c r="D166">
        <v>81</v>
      </c>
      <c r="E166">
        <f t="shared" si="73"/>
        <v>8.25</v>
      </c>
      <c r="G166" s="4" t="s">
        <v>211</v>
      </c>
      <c r="H166">
        <f t="shared" si="76"/>
        <v>20.222222222222221</v>
      </c>
      <c r="I166">
        <v>182</v>
      </c>
      <c r="J166">
        <f t="shared" si="62"/>
        <v>18.537037037037035</v>
      </c>
      <c r="K166" t="s">
        <v>212</v>
      </c>
      <c r="M166" t="s">
        <v>292</v>
      </c>
      <c r="N166">
        <f t="shared" si="70"/>
        <v>6.333333333333333</v>
      </c>
      <c r="O166">
        <v>57</v>
      </c>
      <c r="P166">
        <f t="shared" si="71"/>
        <v>5.8055555555555545</v>
      </c>
      <c r="S166" s="34" t="s">
        <v>440</v>
      </c>
      <c r="T166" s="34">
        <f t="shared" si="74"/>
        <v>6.333333333333333</v>
      </c>
      <c r="U166" s="34">
        <v>57</v>
      </c>
      <c r="V166" s="34">
        <f t="shared" si="75"/>
        <v>5.8055555555555545</v>
      </c>
      <c r="Y166" t="s">
        <v>670</v>
      </c>
      <c r="Z166">
        <f t="shared" si="72"/>
        <v>14</v>
      </c>
      <c r="AA166">
        <v>126</v>
      </c>
      <c r="AB166">
        <f t="shared" si="65"/>
        <v>12.833333333333334</v>
      </c>
      <c r="AE166" t="s">
        <v>905</v>
      </c>
      <c r="AF166">
        <f t="shared" si="66"/>
        <v>57.444444444444443</v>
      </c>
      <c r="AG166">
        <v>517</v>
      </c>
      <c r="AH166">
        <f t="shared" si="67"/>
        <v>52.657407407407412</v>
      </c>
      <c r="AL166" t="s">
        <v>1053</v>
      </c>
      <c r="AM166">
        <f t="shared" si="68"/>
        <v>19</v>
      </c>
      <c r="AN166" s="25">
        <v>171</v>
      </c>
      <c r="AO166">
        <f t="shared" si="69"/>
        <v>17.416666666666668</v>
      </c>
      <c r="AP166" s="22"/>
      <c r="AQ166" s="22">
        <v>1472</v>
      </c>
      <c r="AR166" s="22"/>
      <c r="AS166" s="22"/>
      <c r="AT166" s="23"/>
      <c r="AU166" s="5"/>
      <c r="AV166" s="29"/>
      <c r="AW166" s="28"/>
      <c r="AX166" s="28"/>
      <c r="AY166" s="28"/>
      <c r="AZ166" s="28"/>
      <c r="BA166" s="28"/>
      <c r="BB166" s="28"/>
      <c r="BC166" s="28"/>
    </row>
    <row r="167" spans="1:55" x14ac:dyDescent="0.35">
      <c r="A167" t="s">
        <v>34</v>
      </c>
      <c r="B167" t="s">
        <v>108</v>
      </c>
      <c r="C167">
        <f t="shared" si="61"/>
        <v>23</v>
      </c>
      <c r="D167">
        <v>207</v>
      </c>
      <c r="E167">
        <f t="shared" si="73"/>
        <v>21.083333333333332</v>
      </c>
      <c r="G167" s="4" t="s">
        <v>213</v>
      </c>
      <c r="H167">
        <f t="shared" si="76"/>
        <v>12.888888888888889</v>
      </c>
      <c r="I167">
        <v>116</v>
      </c>
      <c r="J167">
        <f t="shared" si="62"/>
        <v>11.814814814814815</v>
      </c>
      <c r="K167" t="s">
        <v>220</v>
      </c>
      <c r="M167" t="s">
        <v>293</v>
      </c>
      <c r="N167">
        <f t="shared" si="70"/>
        <v>7.2222222222222223</v>
      </c>
      <c r="O167">
        <v>65</v>
      </c>
      <c r="P167">
        <f t="shared" si="71"/>
        <v>6.6203703703703702</v>
      </c>
      <c r="R167" s="26">
        <v>587</v>
      </c>
      <c r="S167" s="34" t="s">
        <v>441</v>
      </c>
      <c r="T167" s="34">
        <f t="shared" si="74"/>
        <v>9.3333333333333339</v>
      </c>
      <c r="U167" s="34">
        <v>84</v>
      </c>
      <c r="V167" s="34">
        <f t="shared" si="75"/>
        <v>8.5555555555555554</v>
      </c>
      <c r="Y167" t="s">
        <v>671</v>
      </c>
      <c r="Z167">
        <f t="shared" si="72"/>
        <v>19.777777777777779</v>
      </c>
      <c r="AA167">
        <v>178</v>
      </c>
      <c r="AB167">
        <f t="shared" si="65"/>
        <v>18.12962962962963</v>
      </c>
      <c r="AC167" t="s">
        <v>672</v>
      </c>
      <c r="AE167" t="s">
        <v>908</v>
      </c>
      <c r="AF167">
        <f t="shared" si="66"/>
        <v>31</v>
      </c>
      <c r="AG167">
        <v>279</v>
      </c>
      <c r="AH167">
        <f t="shared" si="67"/>
        <v>28.416666666666668</v>
      </c>
      <c r="AI167" t="s">
        <v>663</v>
      </c>
      <c r="AJ167" t="s">
        <v>679</v>
      </c>
      <c r="AL167" t="s">
        <v>1054</v>
      </c>
      <c r="AM167">
        <f t="shared" si="68"/>
        <v>23</v>
      </c>
      <c r="AN167" s="25">
        <v>207</v>
      </c>
      <c r="AO167">
        <f t="shared" si="69"/>
        <v>21.083333333333332</v>
      </c>
      <c r="AP167" t="s">
        <v>650</v>
      </c>
      <c r="AU167" s="5"/>
      <c r="AV167" s="29"/>
      <c r="AW167" s="28"/>
      <c r="AX167" s="28"/>
      <c r="AY167" s="28"/>
      <c r="AZ167" s="28"/>
      <c r="BA167" s="28"/>
      <c r="BB167" s="28"/>
      <c r="BC167" s="28"/>
    </row>
    <row r="168" spans="1:55" x14ac:dyDescent="0.35">
      <c r="A168" t="s">
        <v>34</v>
      </c>
      <c r="B168" t="s">
        <v>109</v>
      </c>
      <c r="C168">
        <f t="shared" si="61"/>
        <v>28.555555555555557</v>
      </c>
      <c r="D168">
        <v>257</v>
      </c>
      <c r="E168">
        <f t="shared" si="73"/>
        <v>26.175925925925927</v>
      </c>
      <c r="G168" s="4" t="s">
        <v>213</v>
      </c>
      <c r="H168">
        <f t="shared" si="76"/>
        <v>18</v>
      </c>
      <c r="I168">
        <v>162</v>
      </c>
      <c r="J168">
        <f t="shared" si="62"/>
        <v>16.5</v>
      </c>
      <c r="K168" t="s">
        <v>214</v>
      </c>
      <c r="M168" t="s">
        <v>294</v>
      </c>
      <c r="N168">
        <f t="shared" si="70"/>
        <v>8.6666666666666661</v>
      </c>
      <c r="O168">
        <v>78</v>
      </c>
      <c r="P168">
        <f t="shared" si="71"/>
        <v>7.9444444444444438</v>
      </c>
      <c r="S168" s="32" t="s">
        <v>442</v>
      </c>
      <c r="T168" s="32">
        <f t="shared" si="74"/>
        <v>6.2222222222222223</v>
      </c>
      <c r="U168" s="32">
        <v>56</v>
      </c>
      <c r="V168" s="32">
        <f t="shared" si="75"/>
        <v>5.7037037037037033</v>
      </c>
      <c r="W168" s="32" t="s">
        <v>430</v>
      </c>
      <c r="X168" s="26">
        <v>640</v>
      </c>
      <c r="Y168" t="s">
        <v>673</v>
      </c>
      <c r="Z168">
        <f t="shared" si="72"/>
        <v>12.222222222222221</v>
      </c>
      <c r="AA168">
        <v>110</v>
      </c>
      <c r="AB168">
        <f t="shared" si="65"/>
        <v>11.203703703703702</v>
      </c>
      <c r="AE168" t="s">
        <v>906</v>
      </c>
      <c r="AF168">
        <f t="shared" si="66"/>
        <v>30.444444444444443</v>
      </c>
      <c r="AG168">
        <v>274</v>
      </c>
      <c r="AH168">
        <f t="shared" si="67"/>
        <v>27.907407407407405</v>
      </c>
      <c r="AL168" t="s">
        <v>1055</v>
      </c>
      <c r="AM168">
        <f t="shared" si="68"/>
        <v>35</v>
      </c>
      <c r="AN168" s="25">
        <v>315</v>
      </c>
      <c r="AO168">
        <f t="shared" si="69"/>
        <v>32.083333333333336</v>
      </c>
      <c r="AP168" t="s">
        <v>650</v>
      </c>
      <c r="AU168" s="5"/>
      <c r="AV168" s="29"/>
      <c r="AW168" s="28"/>
      <c r="AX168" s="28"/>
      <c r="AY168" s="28"/>
      <c r="AZ168" s="28"/>
      <c r="BA168" s="28"/>
      <c r="BB168" s="28"/>
      <c r="BC168" s="28"/>
    </row>
    <row r="169" spans="1:55" x14ac:dyDescent="0.35">
      <c r="A169" t="s">
        <v>34</v>
      </c>
      <c r="B169" t="s">
        <v>110</v>
      </c>
      <c r="C169">
        <f t="shared" si="61"/>
        <v>20</v>
      </c>
      <c r="D169">
        <v>180</v>
      </c>
      <c r="E169">
        <f t="shared" ref="E169:E174" si="77">C169*22/24</f>
        <v>18.333333333333332</v>
      </c>
      <c r="G169" s="4" t="s">
        <v>215</v>
      </c>
      <c r="H169">
        <f t="shared" si="76"/>
        <v>17.333333333333332</v>
      </c>
      <c r="I169">
        <v>156</v>
      </c>
      <c r="J169">
        <f t="shared" si="62"/>
        <v>15.888888888888888</v>
      </c>
      <c r="K169" t="s">
        <v>1150</v>
      </c>
      <c r="M169" t="s">
        <v>295</v>
      </c>
      <c r="N169">
        <f t="shared" si="70"/>
        <v>13.333333333333334</v>
      </c>
      <c r="O169">
        <v>120</v>
      </c>
      <c r="P169">
        <f t="shared" si="71"/>
        <v>12.222222222222223</v>
      </c>
      <c r="S169" s="34" t="s">
        <v>443</v>
      </c>
      <c r="T169" s="34">
        <f t="shared" si="74"/>
        <v>8</v>
      </c>
      <c r="U169" s="34">
        <v>72</v>
      </c>
      <c r="V169" s="34">
        <f t="shared" si="75"/>
        <v>7.333333333333333</v>
      </c>
      <c r="Y169" t="s">
        <v>674</v>
      </c>
      <c r="Z169">
        <f t="shared" si="72"/>
        <v>16.444444444444443</v>
      </c>
      <c r="AA169">
        <v>148</v>
      </c>
      <c r="AB169">
        <f t="shared" si="65"/>
        <v>15.074074074074071</v>
      </c>
      <c r="AE169" t="s">
        <v>912</v>
      </c>
      <c r="AF169">
        <f t="shared" si="66"/>
        <v>48.111111111111114</v>
      </c>
      <c r="AG169">
        <v>433</v>
      </c>
      <c r="AH169">
        <f t="shared" si="67"/>
        <v>44.101851851851855</v>
      </c>
      <c r="AI169" t="s">
        <v>663</v>
      </c>
      <c r="AJ169" t="s">
        <v>584</v>
      </c>
      <c r="AL169" t="s">
        <v>1056</v>
      </c>
      <c r="AM169">
        <f t="shared" si="68"/>
        <v>13</v>
      </c>
      <c r="AN169" s="25">
        <v>117</v>
      </c>
      <c r="AO169">
        <f t="shared" si="69"/>
        <v>11.916666666666666</v>
      </c>
      <c r="AP169" t="s">
        <v>663</v>
      </c>
      <c r="AU169" s="5"/>
      <c r="AV169" s="29"/>
      <c r="AW169" s="28"/>
      <c r="AX169" s="28"/>
      <c r="AY169" s="28"/>
      <c r="AZ169" s="28"/>
      <c r="BA169" s="28"/>
      <c r="BB169" s="28"/>
      <c r="BC169" s="28"/>
    </row>
    <row r="170" spans="1:55" x14ac:dyDescent="0.35">
      <c r="A170" t="s">
        <v>34</v>
      </c>
      <c r="B170" t="s">
        <v>111</v>
      </c>
      <c r="C170">
        <f t="shared" si="61"/>
        <v>16</v>
      </c>
      <c r="D170">
        <v>144</v>
      </c>
      <c r="E170">
        <f t="shared" si="77"/>
        <v>14.666666666666666</v>
      </c>
      <c r="G170" s="4" t="s">
        <v>216</v>
      </c>
      <c r="H170">
        <f t="shared" si="76"/>
        <v>15.888888888888889</v>
      </c>
      <c r="I170">
        <v>143</v>
      </c>
      <c r="J170">
        <f t="shared" si="62"/>
        <v>14.564814814814815</v>
      </c>
      <c r="K170" t="s">
        <v>217</v>
      </c>
      <c r="M170" t="s">
        <v>296</v>
      </c>
      <c r="N170">
        <f t="shared" si="70"/>
        <v>17.555555555555557</v>
      </c>
      <c r="O170">
        <v>158</v>
      </c>
      <c r="P170">
        <f t="shared" si="71"/>
        <v>16.092592592592595</v>
      </c>
      <c r="S170" s="34" t="s">
        <v>444</v>
      </c>
      <c r="T170" s="34">
        <f t="shared" si="74"/>
        <v>6.333333333333333</v>
      </c>
      <c r="U170" s="34">
        <v>57</v>
      </c>
      <c r="V170" s="34">
        <f t="shared" si="75"/>
        <v>5.8055555555555545</v>
      </c>
      <c r="Y170" t="s">
        <v>675</v>
      </c>
      <c r="Z170">
        <f t="shared" si="72"/>
        <v>20.333333333333332</v>
      </c>
      <c r="AA170">
        <v>183</v>
      </c>
      <c r="AB170">
        <f t="shared" si="65"/>
        <v>18.638888888888889</v>
      </c>
      <c r="AC170" t="s">
        <v>679</v>
      </c>
      <c r="AE170" t="s">
        <v>913</v>
      </c>
      <c r="AF170">
        <f t="shared" si="66"/>
        <v>40.222222222222221</v>
      </c>
      <c r="AG170">
        <v>362</v>
      </c>
      <c r="AH170">
        <f t="shared" si="67"/>
        <v>36.870370370370374</v>
      </c>
      <c r="AL170" t="s">
        <v>1057</v>
      </c>
      <c r="AM170">
        <f t="shared" si="68"/>
        <v>27.666666666666668</v>
      </c>
      <c r="AN170" s="25">
        <v>249</v>
      </c>
      <c r="AO170">
        <f t="shared" si="69"/>
        <v>25.361111111111114</v>
      </c>
      <c r="AP170" t="s">
        <v>650</v>
      </c>
      <c r="AU170" s="5" t="s">
        <v>0</v>
      </c>
      <c r="AV170" s="29">
        <v>1080.75</v>
      </c>
      <c r="AW170" s="28">
        <v>1068.875</v>
      </c>
      <c r="AX170" s="28">
        <v>1453.125</v>
      </c>
      <c r="AY170" s="28">
        <v>1288.25</v>
      </c>
      <c r="AZ170" s="28">
        <v>2335.6875</v>
      </c>
      <c r="BA170" s="28">
        <v>2844.625</v>
      </c>
      <c r="BB170" s="28">
        <v>2464</v>
      </c>
      <c r="BC170" s="28">
        <f>SUM(AV170:BB170)</f>
        <v>12535.3125</v>
      </c>
    </row>
    <row r="171" spans="1:55" x14ac:dyDescent="0.35">
      <c r="A171" t="s">
        <v>34</v>
      </c>
      <c r="B171" t="s">
        <v>112</v>
      </c>
      <c r="C171">
        <f t="shared" si="61"/>
        <v>10</v>
      </c>
      <c r="D171">
        <v>90</v>
      </c>
      <c r="E171">
        <f t="shared" si="77"/>
        <v>9.1666666666666661</v>
      </c>
      <c r="G171" s="4" t="s">
        <v>218</v>
      </c>
      <c r="H171">
        <f t="shared" si="76"/>
        <v>14</v>
      </c>
      <c r="I171">
        <v>126</v>
      </c>
      <c r="J171">
        <f t="shared" si="62"/>
        <v>12.833333333333334</v>
      </c>
      <c r="K171" t="s">
        <v>219</v>
      </c>
      <c r="M171" t="s">
        <v>297</v>
      </c>
      <c r="N171">
        <f t="shared" si="70"/>
        <v>10.333333333333334</v>
      </c>
      <c r="O171">
        <v>93</v>
      </c>
      <c r="P171">
        <f t="shared" si="71"/>
        <v>9.4722222222222232</v>
      </c>
      <c r="S171" s="34" t="s">
        <v>445</v>
      </c>
      <c r="T171" s="34">
        <f t="shared" si="74"/>
        <v>8.4444444444444446</v>
      </c>
      <c r="U171" s="34">
        <v>76</v>
      </c>
      <c r="V171" s="34">
        <f t="shared" si="75"/>
        <v>7.7407407407407405</v>
      </c>
      <c r="Y171" s="32" t="s">
        <v>676</v>
      </c>
      <c r="Z171" s="32">
        <f t="shared" si="72"/>
        <v>13</v>
      </c>
      <c r="AA171" s="32">
        <v>117</v>
      </c>
      <c r="AB171" s="32">
        <f t="shared" si="65"/>
        <v>11.916666666666666</v>
      </c>
      <c r="AC171" t="s">
        <v>680</v>
      </c>
      <c r="AE171" t="s">
        <v>909</v>
      </c>
      <c r="AF171">
        <f t="shared" si="66"/>
        <v>58</v>
      </c>
      <c r="AG171">
        <v>522</v>
      </c>
      <c r="AH171">
        <f t="shared" si="67"/>
        <v>53.166666666666664</v>
      </c>
      <c r="AI171" t="s">
        <v>731</v>
      </c>
      <c r="AJ171" t="s">
        <v>584</v>
      </c>
      <c r="AL171" t="s">
        <v>911</v>
      </c>
      <c r="AM171">
        <f t="shared" si="68"/>
        <v>39</v>
      </c>
      <c r="AN171" s="25">
        <v>351</v>
      </c>
      <c r="AO171">
        <f t="shared" si="69"/>
        <v>35.75</v>
      </c>
      <c r="AP171" t="s">
        <v>663</v>
      </c>
      <c r="AU171" s="5" t="s">
        <v>36</v>
      </c>
      <c r="AV171" s="29">
        <v>37.54687491111109</v>
      </c>
      <c r="AW171" s="28">
        <v>37.113715277777764</v>
      </c>
      <c r="AX171" s="28">
        <v>50.588785807291686</v>
      </c>
      <c r="AY171" s="28">
        <v>45.318359374999972</v>
      </c>
      <c r="AZ171" s="28">
        <v>84.128038194444386</v>
      </c>
      <c r="BA171" s="28">
        <v>104.61914062499996</v>
      </c>
      <c r="BB171" s="28">
        <v>85.555555555555515</v>
      </c>
      <c r="BC171" s="28">
        <f>SUM(AV171:BB171)</f>
        <v>444.87046974618033</v>
      </c>
    </row>
    <row r="172" spans="1:55" x14ac:dyDescent="0.35">
      <c r="A172" t="s">
        <v>34</v>
      </c>
      <c r="B172" t="s">
        <v>113</v>
      </c>
      <c r="C172">
        <f t="shared" si="61"/>
        <v>14.666666666666666</v>
      </c>
      <c r="D172">
        <v>132</v>
      </c>
      <c r="E172">
        <f t="shared" si="77"/>
        <v>13.444444444444443</v>
      </c>
      <c r="G172" s="4" t="s">
        <v>218</v>
      </c>
      <c r="H172">
        <f t="shared" si="76"/>
        <v>9.1111111111111107</v>
      </c>
      <c r="I172">
        <v>82</v>
      </c>
      <c r="J172">
        <f t="shared" si="62"/>
        <v>8.3518518518518512</v>
      </c>
      <c r="K172" t="s">
        <v>221</v>
      </c>
      <c r="M172" t="s">
        <v>298</v>
      </c>
      <c r="N172">
        <f t="shared" si="70"/>
        <v>9</v>
      </c>
      <c r="O172">
        <v>81</v>
      </c>
      <c r="P172">
        <f t="shared" si="71"/>
        <v>8.25</v>
      </c>
      <c r="S172" s="34" t="s">
        <v>446</v>
      </c>
      <c r="T172" s="34">
        <f t="shared" si="74"/>
        <v>13.555555555555555</v>
      </c>
      <c r="U172" s="34">
        <v>122</v>
      </c>
      <c r="V172" s="34">
        <f t="shared" si="75"/>
        <v>12.425925925925926</v>
      </c>
      <c r="Y172" t="s">
        <v>677</v>
      </c>
      <c r="Z172">
        <f t="shared" si="72"/>
        <v>17.333333333333332</v>
      </c>
      <c r="AA172">
        <v>156</v>
      </c>
      <c r="AB172">
        <f t="shared" si="65"/>
        <v>15.888888888888888</v>
      </c>
      <c r="AC172" t="s">
        <v>817</v>
      </c>
      <c r="AD172" s="26">
        <v>1824</v>
      </c>
      <c r="AE172" t="s">
        <v>907</v>
      </c>
      <c r="AF172">
        <f t="shared" si="66"/>
        <v>57.555555555555557</v>
      </c>
      <c r="AG172">
        <v>518</v>
      </c>
      <c r="AH172">
        <f t="shared" si="67"/>
        <v>52.75925925925926</v>
      </c>
      <c r="AI172" s="26" t="s">
        <v>914</v>
      </c>
      <c r="AJ172" s="26">
        <v>3829</v>
      </c>
      <c r="AL172" t="s">
        <v>1058</v>
      </c>
      <c r="AM172">
        <f t="shared" si="68"/>
        <v>12.222222222222221</v>
      </c>
      <c r="AN172" s="25">
        <v>110</v>
      </c>
      <c r="AO172">
        <f t="shared" si="69"/>
        <v>11.203703703703702</v>
      </c>
      <c r="AU172" s="5"/>
      <c r="AV172" s="29"/>
      <c r="AW172" s="28"/>
      <c r="AX172" s="28"/>
      <c r="AY172" s="28"/>
      <c r="AZ172" s="28"/>
      <c r="BA172" s="28"/>
      <c r="BB172" s="28"/>
      <c r="BC172" s="28"/>
    </row>
    <row r="173" spans="1:55" x14ac:dyDescent="0.35">
      <c r="A173" t="s">
        <v>34</v>
      </c>
      <c r="B173" t="s">
        <v>114</v>
      </c>
      <c r="C173">
        <f t="shared" si="61"/>
        <v>10</v>
      </c>
      <c r="D173">
        <v>90</v>
      </c>
      <c r="E173">
        <f t="shared" si="77"/>
        <v>9.1666666666666661</v>
      </c>
      <c r="G173" s="4" t="s">
        <v>223</v>
      </c>
      <c r="H173">
        <f t="shared" si="76"/>
        <v>16.888888888888889</v>
      </c>
      <c r="I173">
        <v>152</v>
      </c>
      <c r="J173">
        <f t="shared" si="62"/>
        <v>15.481481481481481</v>
      </c>
      <c r="K173" t="s">
        <v>224</v>
      </c>
      <c r="M173" t="s">
        <v>299</v>
      </c>
      <c r="N173">
        <f t="shared" si="70"/>
        <v>5.5555555555555554</v>
      </c>
      <c r="O173">
        <v>50</v>
      </c>
      <c r="P173">
        <f t="shared" si="71"/>
        <v>5.0925925925925926</v>
      </c>
      <c r="S173" s="34" t="s">
        <v>447</v>
      </c>
      <c r="T173" s="34">
        <f t="shared" si="74"/>
        <v>11.666666666666666</v>
      </c>
      <c r="U173" s="34">
        <v>105</v>
      </c>
      <c r="V173" s="34">
        <f t="shared" si="75"/>
        <v>10.694444444444443</v>
      </c>
      <c r="Y173" t="s">
        <v>681</v>
      </c>
      <c r="Z173">
        <f t="shared" si="72"/>
        <v>16.888888888888889</v>
      </c>
      <c r="AA173">
        <v>152</v>
      </c>
      <c r="AB173">
        <f t="shared" si="65"/>
        <v>15.481481481481481</v>
      </c>
      <c r="AE173" t="s">
        <v>915</v>
      </c>
      <c r="AF173">
        <f t="shared" si="66"/>
        <v>49.777777777777779</v>
      </c>
      <c r="AG173">
        <v>448</v>
      </c>
      <c r="AH173">
        <f t="shared" si="67"/>
        <v>45.629629629629626</v>
      </c>
      <c r="AI173" t="s">
        <v>663</v>
      </c>
      <c r="AJ173" t="s">
        <v>584</v>
      </c>
      <c r="AL173" t="s">
        <v>1059</v>
      </c>
      <c r="AM173">
        <f t="shared" si="68"/>
        <v>19</v>
      </c>
      <c r="AN173" s="25">
        <v>171</v>
      </c>
      <c r="AO173">
        <f t="shared" si="69"/>
        <v>17.416666666666668</v>
      </c>
      <c r="AP173" t="s">
        <v>650</v>
      </c>
      <c r="AU173" s="5" t="s">
        <v>1</v>
      </c>
      <c r="AV173" s="6" t="s">
        <v>70</v>
      </c>
      <c r="AW173" s="6" t="s">
        <v>71</v>
      </c>
      <c r="AX173" s="6" t="s">
        <v>57</v>
      </c>
      <c r="AY173" s="6" t="s">
        <v>58</v>
      </c>
      <c r="AZ173" s="6" t="s">
        <v>60</v>
      </c>
      <c r="BA173" s="6" t="s">
        <v>62</v>
      </c>
      <c r="BB173" s="6" t="s">
        <v>64</v>
      </c>
      <c r="BC173" s="6" t="s">
        <v>72</v>
      </c>
    </row>
    <row r="174" spans="1:55" x14ac:dyDescent="0.35">
      <c r="A174" t="s">
        <v>34</v>
      </c>
      <c r="B174" t="s">
        <v>115</v>
      </c>
      <c r="C174">
        <f>D174/9</f>
        <v>10.222222222222221</v>
      </c>
      <c r="D174">
        <v>92</v>
      </c>
      <c r="E174">
        <f t="shared" si="77"/>
        <v>9.3703703703703685</v>
      </c>
      <c r="G174" s="4" t="s">
        <v>225</v>
      </c>
      <c r="H174">
        <f t="shared" si="76"/>
        <v>11</v>
      </c>
      <c r="I174">
        <v>99</v>
      </c>
      <c r="J174">
        <f t="shared" si="62"/>
        <v>10.083333333333334</v>
      </c>
      <c r="K174" t="s">
        <v>226</v>
      </c>
      <c r="M174" t="s">
        <v>300</v>
      </c>
      <c r="N174">
        <f t="shared" si="70"/>
        <v>12.777777777777779</v>
      </c>
      <c r="O174">
        <v>115</v>
      </c>
      <c r="P174">
        <f t="shared" si="71"/>
        <v>11.712962962962964</v>
      </c>
      <c r="S174" s="34" t="s">
        <v>448</v>
      </c>
      <c r="T174" s="34">
        <f t="shared" si="74"/>
        <v>8</v>
      </c>
      <c r="U174" s="34">
        <v>72</v>
      </c>
      <c r="V174" s="34">
        <f t="shared" si="75"/>
        <v>7.333333333333333</v>
      </c>
      <c r="Y174" t="s">
        <v>682</v>
      </c>
      <c r="Z174">
        <f t="shared" si="72"/>
        <v>20.444444444444443</v>
      </c>
      <c r="AA174">
        <v>184</v>
      </c>
      <c r="AB174">
        <f t="shared" si="65"/>
        <v>18.740740740740737</v>
      </c>
      <c r="AE174" t="s">
        <v>916</v>
      </c>
      <c r="AF174">
        <f t="shared" si="66"/>
        <v>33</v>
      </c>
      <c r="AG174">
        <v>297</v>
      </c>
      <c r="AH174">
        <f t="shared" si="67"/>
        <v>30.25</v>
      </c>
      <c r="AI174" t="s">
        <v>659</v>
      </c>
      <c r="AL174" t="s">
        <v>1060</v>
      </c>
      <c r="AM174">
        <f t="shared" si="68"/>
        <v>28.222222222222221</v>
      </c>
      <c r="AN174" s="25">
        <v>254</v>
      </c>
      <c r="AO174">
        <f t="shared" si="69"/>
        <v>25.87037037037037</v>
      </c>
      <c r="AP174" t="s">
        <v>731</v>
      </c>
      <c r="AU174" s="5"/>
      <c r="AV174" s="6"/>
      <c r="AW174" s="6"/>
      <c r="AX174" s="6"/>
      <c r="AY174" s="6"/>
      <c r="AZ174" s="6"/>
      <c r="BA174" s="6"/>
      <c r="BB174" s="6"/>
      <c r="BC174" s="6"/>
    </row>
    <row r="175" spans="1:55" x14ac:dyDescent="0.35">
      <c r="A175" t="s">
        <v>34</v>
      </c>
      <c r="B175" t="s">
        <v>116</v>
      </c>
      <c r="C175">
        <f>D175/9</f>
        <v>9</v>
      </c>
      <c r="D175">
        <v>81</v>
      </c>
      <c r="E175">
        <f t="shared" ref="E175:E179" si="78">C175*22/24</f>
        <v>8.25</v>
      </c>
      <c r="G175" s="4" t="s">
        <v>227</v>
      </c>
      <c r="H175">
        <f t="shared" si="76"/>
        <v>36.555555555555557</v>
      </c>
      <c r="I175">
        <v>329</v>
      </c>
      <c r="J175">
        <f t="shared" si="62"/>
        <v>33.50925925925926</v>
      </c>
      <c r="K175" t="s">
        <v>228</v>
      </c>
      <c r="M175" t="s">
        <v>280</v>
      </c>
      <c r="N175">
        <f t="shared" si="70"/>
        <v>9</v>
      </c>
      <c r="O175">
        <v>81</v>
      </c>
      <c r="P175">
        <f t="shared" si="71"/>
        <v>8.25</v>
      </c>
      <c r="R175" s="26">
        <v>776</v>
      </c>
      <c r="S175" s="34" t="s">
        <v>449</v>
      </c>
      <c r="T175" s="34">
        <f t="shared" si="74"/>
        <v>8.6666666666666661</v>
      </c>
      <c r="U175" s="34">
        <v>78</v>
      </c>
      <c r="V175" s="34">
        <f t="shared" si="75"/>
        <v>7.9444444444444438</v>
      </c>
      <c r="Y175" t="s">
        <v>683</v>
      </c>
      <c r="Z175">
        <f t="shared" si="72"/>
        <v>13.555555555555555</v>
      </c>
      <c r="AA175">
        <v>122</v>
      </c>
      <c r="AB175">
        <f t="shared" si="65"/>
        <v>12.425925925925926</v>
      </c>
      <c r="AC175" t="s">
        <v>684</v>
      </c>
      <c r="AE175" t="s">
        <v>917</v>
      </c>
      <c r="AF175">
        <f t="shared" si="66"/>
        <v>32.333333333333336</v>
      </c>
      <c r="AG175">
        <v>291</v>
      </c>
      <c r="AH175">
        <f t="shared" si="67"/>
        <v>29.638888888888889</v>
      </c>
      <c r="AI175" t="s">
        <v>731</v>
      </c>
      <c r="AL175" t="s">
        <v>1061</v>
      </c>
      <c r="AM175">
        <f t="shared" si="68"/>
        <v>25.333333333333332</v>
      </c>
      <c r="AN175" s="25">
        <v>228</v>
      </c>
      <c r="AO175">
        <f t="shared" si="69"/>
        <v>23.222222222222218</v>
      </c>
      <c r="AP175" s="26" t="s">
        <v>1062</v>
      </c>
      <c r="AQ175" s="26">
        <v>2002</v>
      </c>
      <c r="AU175" s="5"/>
      <c r="AV175" s="6"/>
      <c r="AW175" s="6"/>
      <c r="AX175" s="6"/>
      <c r="AY175" s="6"/>
      <c r="AZ175" s="6"/>
      <c r="BA175" s="6"/>
      <c r="BB175" s="6"/>
      <c r="BC175" s="6"/>
    </row>
    <row r="176" spans="1:55" x14ac:dyDescent="0.35">
      <c r="A176" t="s">
        <v>34</v>
      </c>
      <c r="B176" t="s">
        <v>117</v>
      </c>
      <c r="C176">
        <f>D176/9</f>
        <v>10.555555555555555</v>
      </c>
      <c r="D176">
        <v>95</v>
      </c>
      <c r="E176">
        <f t="shared" si="78"/>
        <v>9.6759259259259256</v>
      </c>
      <c r="F176" s="26">
        <v>1516</v>
      </c>
      <c r="G176" s="4" t="s">
        <v>229</v>
      </c>
      <c r="H176">
        <f t="shared" si="76"/>
        <v>22.111111111111111</v>
      </c>
      <c r="I176">
        <v>199</v>
      </c>
      <c r="J176">
        <f t="shared" si="62"/>
        <v>20.268518518518519</v>
      </c>
      <c r="K176" t="s">
        <v>230</v>
      </c>
      <c r="M176" t="s">
        <v>301</v>
      </c>
      <c r="N176">
        <f t="shared" si="70"/>
        <v>6</v>
      </c>
      <c r="O176">
        <v>54</v>
      </c>
      <c r="P176">
        <f t="shared" si="71"/>
        <v>5.5</v>
      </c>
      <c r="S176" s="34" t="s">
        <v>450</v>
      </c>
      <c r="T176" s="34">
        <f t="shared" si="74"/>
        <v>4.4444444444444446</v>
      </c>
      <c r="U176" s="34">
        <v>40</v>
      </c>
      <c r="V176" s="34">
        <f t="shared" si="75"/>
        <v>4.0740740740740744</v>
      </c>
      <c r="Y176" t="s">
        <v>685</v>
      </c>
      <c r="Z176">
        <f t="shared" si="72"/>
        <v>13.333333333333334</v>
      </c>
      <c r="AA176">
        <v>120</v>
      </c>
      <c r="AB176">
        <f t="shared" si="65"/>
        <v>12.222222222222223</v>
      </c>
      <c r="AC176" t="s">
        <v>686</v>
      </c>
      <c r="AE176" t="s">
        <v>918</v>
      </c>
      <c r="AF176">
        <f t="shared" si="66"/>
        <v>31.222222222222221</v>
      </c>
      <c r="AG176">
        <v>281</v>
      </c>
      <c r="AH176">
        <f t="shared" si="67"/>
        <v>28.62037037037037</v>
      </c>
      <c r="AI176" t="s">
        <v>659</v>
      </c>
      <c r="AJ176" t="s">
        <v>584</v>
      </c>
      <c r="AL176" t="s">
        <v>1063</v>
      </c>
      <c r="AM176">
        <f t="shared" si="68"/>
        <v>22</v>
      </c>
      <c r="AN176" s="25">
        <v>198</v>
      </c>
      <c r="AO176">
        <f t="shared" si="69"/>
        <v>20.166666666666668</v>
      </c>
      <c r="AP176" t="s">
        <v>663</v>
      </c>
      <c r="AU176" s="5"/>
      <c r="AV176" s="6"/>
      <c r="AW176" s="6"/>
      <c r="AX176" s="6"/>
      <c r="AY176" s="6"/>
      <c r="AZ176" s="6"/>
      <c r="BA176" s="6"/>
      <c r="BB176" s="6"/>
      <c r="BC176" s="6"/>
    </row>
    <row r="177" spans="1:55" x14ac:dyDescent="0.35">
      <c r="A177" t="s">
        <v>34</v>
      </c>
      <c r="B177" t="s">
        <v>118</v>
      </c>
      <c r="C177">
        <f t="shared" si="61"/>
        <v>10.222222222222221</v>
      </c>
      <c r="D177">
        <v>92</v>
      </c>
      <c r="E177">
        <f t="shared" si="78"/>
        <v>9.3703703703703685</v>
      </c>
      <c r="G177" s="4" t="s">
        <v>231</v>
      </c>
      <c r="H177">
        <f t="shared" si="76"/>
        <v>5.333333333333333</v>
      </c>
      <c r="I177">
        <v>48</v>
      </c>
      <c r="J177">
        <f t="shared" si="62"/>
        <v>4.8888888888888884</v>
      </c>
      <c r="K177" t="s">
        <v>232</v>
      </c>
      <c r="L177" s="26">
        <v>2443</v>
      </c>
      <c r="M177" t="s">
        <v>302</v>
      </c>
      <c r="N177">
        <f t="shared" si="70"/>
        <v>7.7777777777777777</v>
      </c>
      <c r="O177">
        <v>70</v>
      </c>
      <c r="P177">
        <f t="shared" si="71"/>
        <v>7.1296296296296298</v>
      </c>
      <c r="S177" s="34" t="s">
        <v>451</v>
      </c>
      <c r="T177" s="34">
        <f t="shared" si="74"/>
        <v>15.666666666666666</v>
      </c>
      <c r="U177" s="34">
        <v>141</v>
      </c>
      <c r="V177" s="34">
        <f t="shared" si="75"/>
        <v>14.361111111111109</v>
      </c>
      <c r="Y177" s="32" t="s">
        <v>687</v>
      </c>
      <c r="Z177" s="32">
        <f t="shared" si="72"/>
        <v>10.777777777777779</v>
      </c>
      <c r="AA177" s="32">
        <v>97</v>
      </c>
      <c r="AB177" s="32">
        <f t="shared" si="65"/>
        <v>9.8796296296296315</v>
      </c>
      <c r="AC177" t="s">
        <v>660</v>
      </c>
      <c r="AE177" t="s">
        <v>919</v>
      </c>
      <c r="AF177">
        <f t="shared" si="66"/>
        <v>48.555555555555557</v>
      </c>
      <c r="AG177">
        <v>437</v>
      </c>
      <c r="AH177">
        <f t="shared" si="67"/>
        <v>44.50925925925926</v>
      </c>
      <c r="AL177" t="s">
        <v>1064</v>
      </c>
      <c r="AM177">
        <f t="shared" si="68"/>
        <v>25.222222222222221</v>
      </c>
      <c r="AN177" s="25">
        <v>227</v>
      </c>
      <c r="AO177">
        <f t="shared" si="69"/>
        <v>23.12037037037037</v>
      </c>
      <c r="AP177" t="s">
        <v>731</v>
      </c>
      <c r="AU177" s="5"/>
      <c r="AV177" s="6"/>
      <c r="AW177" s="6"/>
      <c r="AX177" s="6"/>
      <c r="AY177" s="6"/>
      <c r="AZ177" s="6"/>
      <c r="BA177" s="6"/>
      <c r="BB177" s="6"/>
      <c r="BC177" s="6"/>
    </row>
    <row r="178" spans="1:55" x14ac:dyDescent="0.35">
      <c r="A178" t="s">
        <v>34</v>
      </c>
      <c r="B178" t="s">
        <v>119</v>
      </c>
      <c r="C178">
        <f t="shared" si="61"/>
        <v>11.222222222222221</v>
      </c>
      <c r="D178">
        <v>101</v>
      </c>
      <c r="E178">
        <f t="shared" si="78"/>
        <v>10.287037037037036</v>
      </c>
      <c r="G178" s="4" t="s">
        <v>233</v>
      </c>
      <c r="H178">
        <f t="shared" si="76"/>
        <v>19.111111111111111</v>
      </c>
      <c r="I178">
        <v>172</v>
      </c>
      <c r="J178">
        <f t="shared" si="62"/>
        <v>17.518518518518519</v>
      </c>
      <c r="K178" t="s">
        <v>234</v>
      </c>
      <c r="M178" t="s">
        <v>303</v>
      </c>
      <c r="N178">
        <f t="shared" si="70"/>
        <v>6.666666666666667</v>
      </c>
      <c r="O178">
        <v>60</v>
      </c>
      <c r="P178">
        <f t="shared" si="71"/>
        <v>6.1111111111111116</v>
      </c>
      <c r="S178" s="34" t="s">
        <v>452</v>
      </c>
      <c r="T178" s="34">
        <f t="shared" si="74"/>
        <v>11.777777777777779</v>
      </c>
      <c r="U178" s="34">
        <v>106</v>
      </c>
      <c r="V178" s="34">
        <f t="shared" si="75"/>
        <v>10.796296296296298</v>
      </c>
      <c r="Y178" t="s">
        <v>688</v>
      </c>
      <c r="Z178">
        <f t="shared" si="72"/>
        <v>11.777777777777779</v>
      </c>
      <c r="AA178">
        <v>106</v>
      </c>
      <c r="AB178">
        <f t="shared" si="65"/>
        <v>10.796296296296298</v>
      </c>
      <c r="AE178" t="s">
        <v>920</v>
      </c>
      <c r="AF178">
        <f t="shared" si="66"/>
        <v>8.6666666666666661</v>
      </c>
      <c r="AG178">
        <v>78</v>
      </c>
      <c r="AH178">
        <f t="shared" si="67"/>
        <v>7.9444444444444438</v>
      </c>
      <c r="AL178" t="s">
        <v>1065</v>
      </c>
      <c r="AM178">
        <f t="shared" si="68"/>
        <v>31</v>
      </c>
      <c r="AN178" s="25">
        <v>279</v>
      </c>
      <c r="AO178">
        <f t="shared" si="69"/>
        <v>28.416666666666668</v>
      </c>
      <c r="AP178" t="s">
        <v>663</v>
      </c>
      <c r="AU178" s="5"/>
      <c r="AV178" s="6"/>
      <c r="AW178" s="6"/>
      <c r="AX178" s="6"/>
      <c r="AY178" s="6"/>
      <c r="AZ178" s="6"/>
      <c r="BA178" s="6"/>
      <c r="BB178" s="6"/>
      <c r="BC178" s="6"/>
    </row>
    <row r="179" spans="1:55" x14ac:dyDescent="0.35">
      <c r="A179" t="s">
        <v>34</v>
      </c>
      <c r="B179" t="s">
        <v>120</v>
      </c>
      <c r="C179">
        <f t="shared" si="61"/>
        <v>12</v>
      </c>
      <c r="D179">
        <v>108</v>
      </c>
      <c r="E179">
        <f t="shared" si="78"/>
        <v>11</v>
      </c>
      <c r="G179" s="4" t="s">
        <v>235</v>
      </c>
      <c r="H179">
        <f t="shared" si="76"/>
        <v>14.444444444444445</v>
      </c>
      <c r="I179">
        <v>130</v>
      </c>
      <c r="J179">
        <f t="shared" si="62"/>
        <v>13.24074074074074</v>
      </c>
      <c r="K179" t="s">
        <v>236</v>
      </c>
      <c r="M179" t="s">
        <v>304</v>
      </c>
      <c r="N179">
        <f t="shared" si="70"/>
        <v>5.1111111111111107</v>
      </c>
      <c r="O179">
        <v>46</v>
      </c>
      <c r="P179">
        <f t="shared" si="71"/>
        <v>4.6851851851851842</v>
      </c>
      <c r="S179" s="34" t="s">
        <v>453</v>
      </c>
      <c r="T179" s="34">
        <f t="shared" si="74"/>
        <v>7.666666666666667</v>
      </c>
      <c r="U179" s="34">
        <v>69</v>
      </c>
      <c r="V179" s="34">
        <f t="shared" si="75"/>
        <v>7.0277777777777786</v>
      </c>
      <c r="Y179" t="s">
        <v>689</v>
      </c>
      <c r="Z179">
        <f t="shared" si="72"/>
        <v>10.222222222222221</v>
      </c>
      <c r="AA179">
        <v>92</v>
      </c>
      <c r="AB179">
        <f t="shared" si="65"/>
        <v>9.3703703703703685</v>
      </c>
      <c r="AE179" t="s">
        <v>921</v>
      </c>
      <c r="AF179">
        <f t="shared" si="66"/>
        <v>32.888888888888886</v>
      </c>
      <c r="AG179">
        <v>296</v>
      </c>
      <c r="AH179">
        <f t="shared" si="67"/>
        <v>30.148148148148142</v>
      </c>
      <c r="AI179" t="s">
        <v>769</v>
      </c>
      <c r="AL179" t="s">
        <v>1066</v>
      </c>
      <c r="AM179">
        <f t="shared" si="68"/>
        <v>10</v>
      </c>
      <c r="AN179" s="25">
        <v>90</v>
      </c>
      <c r="AO179">
        <f t="shared" si="69"/>
        <v>9.1666666666666661</v>
      </c>
      <c r="AU179" s="5"/>
      <c r="AV179" s="6"/>
      <c r="AW179" s="6"/>
      <c r="AX179" s="6"/>
      <c r="AY179" s="6"/>
      <c r="AZ179" s="6"/>
      <c r="BA179" s="6"/>
      <c r="BB179" s="6"/>
      <c r="BC179" s="6"/>
    </row>
    <row r="180" spans="1:55" x14ac:dyDescent="0.35">
      <c r="A180" t="s">
        <v>34</v>
      </c>
      <c r="B180" t="s">
        <v>121</v>
      </c>
      <c r="C180">
        <f t="shared" si="61"/>
        <v>12</v>
      </c>
      <c r="D180">
        <v>108</v>
      </c>
      <c r="E180">
        <f t="shared" ref="E180:E185" si="79">C180*22/24</f>
        <v>11</v>
      </c>
      <c r="F180" s="26">
        <v>409</v>
      </c>
      <c r="G180" s="33" t="s">
        <v>238</v>
      </c>
      <c r="H180" s="32">
        <v>0</v>
      </c>
      <c r="I180" s="32">
        <v>185</v>
      </c>
      <c r="J180" s="32">
        <f t="shared" si="62"/>
        <v>0</v>
      </c>
      <c r="K180" t="s">
        <v>237</v>
      </c>
      <c r="M180" t="s">
        <v>305</v>
      </c>
      <c r="N180">
        <f t="shared" si="70"/>
        <v>6.8888888888888893</v>
      </c>
      <c r="O180">
        <v>62</v>
      </c>
      <c r="P180">
        <f t="shared" si="71"/>
        <v>6.3148148148148158</v>
      </c>
      <c r="S180" s="34" t="s">
        <v>454</v>
      </c>
      <c r="T180" s="34">
        <f t="shared" si="74"/>
        <v>3.1111111111111112</v>
      </c>
      <c r="U180" s="34">
        <v>28</v>
      </c>
      <c r="V180" s="34">
        <f t="shared" si="75"/>
        <v>2.8518518518518516</v>
      </c>
      <c r="Y180" t="s">
        <v>690</v>
      </c>
      <c r="Z180">
        <f t="shared" si="72"/>
        <v>12</v>
      </c>
      <c r="AA180">
        <v>108</v>
      </c>
      <c r="AB180">
        <f t="shared" si="65"/>
        <v>11</v>
      </c>
      <c r="AE180" t="s">
        <v>922</v>
      </c>
      <c r="AF180">
        <f t="shared" si="66"/>
        <v>61.777777777777779</v>
      </c>
      <c r="AG180">
        <v>556</v>
      </c>
      <c r="AH180">
        <f t="shared" si="67"/>
        <v>56.629629629629626</v>
      </c>
      <c r="AI180" t="s">
        <v>697</v>
      </c>
      <c r="AJ180" t="s">
        <v>584</v>
      </c>
      <c r="AL180" t="s">
        <v>1067</v>
      </c>
      <c r="AM180">
        <f t="shared" si="68"/>
        <v>19</v>
      </c>
      <c r="AN180" s="25">
        <v>171</v>
      </c>
      <c r="AO180">
        <f t="shared" si="69"/>
        <v>17.416666666666668</v>
      </c>
      <c r="AU180" s="5"/>
      <c r="AV180" s="6"/>
      <c r="AW180" s="6"/>
      <c r="AX180" s="6"/>
      <c r="AY180" s="6"/>
      <c r="AZ180" s="6"/>
      <c r="BA180" s="6"/>
      <c r="BB180" s="6"/>
      <c r="BC180" s="6"/>
    </row>
    <row r="181" spans="1:55" x14ac:dyDescent="0.35">
      <c r="A181" t="s">
        <v>34</v>
      </c>
      <c r="B181" t="s">
        <v>122</v>
      </c>
      <c r="C181">
        <f t="shared" si="61"/>
        <v>7.8888888888888893</v>
      </c>
      <c r="D181">
        <v>71</v>
      </c>
      <c r="E181">
        <f t="shared" si="79"/>
        <v>7.2314814814814818</v>
      </c>
      <c r="G181" s="4" t="s">
        <v>239</v>
      </c>
      <c r="H181">
        <f t="shared" si="76"/>
        <v>27.333333333333332</v>
      </c>
      <c r="I181">
        <v>246</v>
      </c>
      <c r="J181">
        <f t="shared" si="62"/>
        <v>25.055555555555554</v>
      </c>
      <c r="M181" t="s">
        <v>305</v>
      </c>
      <c r="N181">
        <f t="shared" si="70"/>
        <v>22.666666666666668</v>
      </c>
      <c r="O181">
        <v>204</v>
      </c>
      <c r="P181">
        <f t="shared" si="71"/>
        <v>20.777777777777779</v>
      </c>
      <c r="S181" s="34" t="s">
        <v>455</v>
      </c>
      <c r="T181" s="34">
        <f t="shared" si="74"/>
        <v>17.555555555555557</v>
      </c>
      <c r="U181" s="34">
        <v>158</v>
      </c>
      <c r="V181" s="34">
        <f t="shared" si="75"/>
        <v>16.092592592592595</v>
      </c>
      <c r="Y181" t="s">
        <v>691</v>
      </c>
      <c r="Z181">
        <f t="shared" si="72"/>
        <v>8.4444444444444446</v>
      </c>
      <c r="AA181">
        <v>76</v>
      </c>
      <c r="AB181">
        <f t="shared" si="65"/>
        <v>7.7407407407407405</v>
      </c>
      <c r="AE181" t="s">
        <v>923</v>
      </c>
      <c r="AF181">
        <f t="shared" si="66"/>
        <v>36.333333333333336</v>
      </c>
      <c r="AG181">
        <v>327</v>
      </c>
      <c r="AH181">
        <f t="shared" si="67"/>
        <v>33.305555555555557</v>
      </c>
      <c r="AI181" t="s">
        <v>653</v>
      </c>
      <c r="AL181" t="s">
        <v>1068</v>
      </c>
      <c r="AM181">
        <f t="shared" si="68"/>
        <v>28.222222222222221</v>
      </c>
      <c r="AN181" s="25">
        <v>254</v>
      </c>
      <c r="AO181">
        <f t="shared" si="69"/>
        <v>25.87037037037037</v>
      </c>
      <c r="AP181" t="s">
        <v>653</v>
      </c>
      <c r="AU181" s="5"/>
      <c r="AV181" s="6"/>
      <c r="AW181" s="6"/>
      <c r="AX181" s="6"/>
      <c r="AY181" s="6"/>
      <c r="AZ181" s="6"/>
      <c r="BA181" s="6"/>
      <c r="BB181" s="6"/>
      <c r="BC181" s="6"/>
    </row>
    <row r="182" spans="1:55" x14ac:dyDescent="0.35">
      <c r="A182" t="s">
        <v>34</v>
      </c>
      <c r="B182" t="s">
        <v>123</v>
      </c>
      <c r="C182">
        <f t="shared" si="61"/>
        <v>12.333333333333334</v>
      </c>
      <c r="D182">
        <v>111</v>
      </c>
      <c r="E182">
        <f t="shared" si="79"/>
        <v>11.305555555555557</v>
      </c>
      <c r="G182" s="4" t="s">
        <v>240</v>
      </c>
      <c r="H182">
        <f t="shared" si="76"/>
        <v>24.777777777777779</v>
      </c>
      <c r="I182">
        <v>223</v>
      </c>
      <c r="J182">
        <f t="shared" si="62"/>
        <v>22.712962962962962</v>
      </c>
      <c r="M182" t="s">
        <v>306</v>
      </c>
      <c r="N182">
        <f t="shared" si="70"/>
        <v>9.5555555555555554</v>
      </c>
      <c r="O182">
        <v>86</v>
      </c>
      <c r="P182">
        <f t="shared" si="71"/>
        <v>8.7592592592592595</v>
      </c>
      <c r="S182" s="34" t="s">
        <v>456</v>
      </c>
      <c r="T182" s="34">
        <f t="shared" si="74"/>
        <v>22.222222222222221</v>
      </c>
      <c r="U182" s="34">
        <v>200</v>
      </c>
      <c r="V182" s="34">
        <f t="shared" si="75"/>
        <v>20.37037037037037</v>
      </c>
      <c r="Y182" t="s">
        <v>692</v>
      </c>
      <c r="Z182">
        <f t="shared" si="72"/>
        <v>10</v>
      </c>
      <c r="AA182">
        <v>90</v>
      </c>
      <c r="AB182">
        <f t="shared" si="65"/>
        <v>9.1666666666666661</v>
      </c>
      <c r="AC182" t="s">
        <v>584</v>
      </c>
      <c r="AE182" t="s">
        <v>924</v>
      </c>
      <c r="AF182">
        <f t="shared" si="66"/>
        <v>40.888888888888886</v>
      </c>
      <c r="AG182">
        <v>368</v>
      </c>
      <c r="AH182">
        <f t="shared" si="67"/>
        <v>37.481481481481474</v>
      </c>
      <c r="AI182" t="s">
        <v>731</v>
      </c>
      <c r="AL182" t="s">
        <v>1069</v>
      </c>
      <c r="AM182">
        <f t="shared" si="68"/>
        <v>33.666666666666664</v>
      </c>
      <c r="AN182" s="25">
        <v>303</v>
      </c>
      <c r="AO182">
        <f t="shared" si="69"/>
        <v>30.861111111111111</v>
      </c>
      <c r="AU182" s="5"/>
      <c r="AV182" s="6"/>
      <c r="AW182" s="6"/>
      <c r="AX182" s="6"/>
      <c r="AY182" s="6"/>
      <c r="AZ182" s="6"/>
      <c r="BA182" s="6"/>
      <c r="BB182" s="6"/>
      <c r="BC182" s="6"/>
    </row>
    <row r="183" spans="1:55" x14ac:dyDescent="0.35">
      <c r="A183" t="s">
        <v>34</v>
      </c>
      <c r="B183" t="s">
        <v>124</v>
      </c>
      <c r="C183">
        <f t="shared" si="61"/>
        <v>6.2222222222222223</v>
      </c>
      <c r="D183">
        <v>56</v>
      </c>
      <c r="E183">
        <f t="shared" si="79"/>
        <v>5.7037037037037033</v>
      </c>
      <c r="G183" s="4" t="s">
        <v>241</v>
      </c>
      <c r="H183">
        <f t="shared" si="76"/>
        <v>24.666666666666668</v>
      </c>
      <c r="I183">
        <v>222</v>
      </c>
      <c r="J183">
        <f t="shared" si="62"/>
        <v>22.611111111111114</v>
      </c>
      <c r="K183" t="s">
        <v>242</v>
      </c>
      <c r="M183" t="s">
        <v>306</v>
      </c>
      <c r="N183">
        <f t="shared" si="70"/>
        <v>10</v>
      </c>
      <c r="O183">
        <v>90</v>
      </c>
      <c r="P183">
        <f t="shared" si="71"/>
        <v>9.1666666666666661</v>
      </c>
      <c r="S183" s="34" t="s">
        <v>456</v>
      </c>
      <c r="T183" s="34">
        <f t="shared" si="74"/>
        <v>30.777777777777779</v>
      </c>
      <c r="U183" s="34">
        <v>277</v>
      </c>
      <c r="V183" s="34">
        <f t="shared" si="75"/>
        <v>28.212962962962962</v>
      </c>
      <c r="W183" t="s">
        <v>458</v>
      </c>
      <c r="Y183" t="s">
        <v>693</v>
      </c>
      <c r="Z183">
        <f t="shared" si="72"/>
        <v>12.333333333333334</v>
      </c>
      <c r="AA183">
        <v>111</v>
      </c>
      <c r="AB183">
        <f t="shared" si="65"/>
        <v>11.305555555555557</v>
      </c>
      <c r="AE183" t="s">
        <v>926</v>
      </c>
      <c r="AF183">
        <f t="shared" si="66"/>
        <v>105.66666666666667</v>
      </c>
      <c r="AG183">
        <v>951</v>
      </c>
      <c r="AH183">
        <f t="shared" si="67"/>
        <v>96.861111111111128</v>
      </c>
      <c r="AI183" t="s">
        <v>925</v>
      </c>
      <c r="AJ183" t="s">
        <v>584</v>
      </c>
      <c r="AL183" t="s">
        <v>1070</v>
      </c>
      <c r="AM183">
        <f t="shared" si="68"/>
        <v>24</v>
      </c>
      <c r="AN183" s="25">
        <v>216</v>
      </c>
      <c r="AO183">
        <f t="shared" si="69"/>
        <v>22</v>
      </c>
      <c r="AU183" s="5"/>
      <c r="AV183" s="6"/>
      <c r="AW183" s="6"/>
      <c r="AX183" s="6"/>
      <c r="AY183" s="6"/>
      <c r="AZ183" s="6"/>
      <c r="BA183" s="6"/>
      <c r="BB183" s="6"/>
      <c r="BC183" s="6"/>
    </row>
    <row r="184" spans="1:55" x14ac:dyDescent="0.35">
      <c r="A184" t="s">
        <v>34</v>
      </c>
      <c r="B184" t="s">
        <v>125</v>
      </c>
      <c r="C184">
        <f t="shared" si="61"/>
        <v>10.666666666666666</v>
      </c>
      <c r="D184">
        <v>96</v>
      </c>
      <c r="E184">
        <f t="shared" si="79"/>
        <v>9.7777777777777768</v>
      </c>
      <c r="G184" s="4" t="s">
        <v>243</v>
      </c>
      <c r="H184">
        <f t="shared" si="76"/>
        <v>24.555555555555557</v>
      </c>
      <c r="I184">
        <v>221</v>
      </c>
      <c r="J184">
        <f t="shared" si="62"/>
        <v>22.509259259259263</v>
      </c>
      <c r="K184" t="s">
        <v>244</v>
      </c>
      <c r="L184" s="26">
        <v>1214</v>
      </c>
      <c r="M184" t="s">
        <v>307</v>
      </c>
      <c r="N184">
        <f t="shared" si="70"/>
        <v>12.111111111111111</v>
      </c>
      <c r="O184">
        <v>109</v>
      </c>
      <c r="P184">
        <f t="shared" si="71"/>
        <v>11.101851851851853</v>
      </c>
      <c r="S184" s="34" t="s">
        <v>457</v>
      </c>
      <c r="T184" s="34">
        <f t="shared" si="74"/>
        <v>17.111111111111111</v>
      </c>
      <c r="U184" s="34">
        <v>154</v>
      </c>
      <c r="V184" s="34">
        <f t="shared" si="75"/>
        <v>15.685185185185185</v>
      </c>
      <c r="Y184" t="s">
        <v>694</v>
      </c>
      <c r="Z184">
        <f t="shared" si="72"/>
        <v>11.111111111111111</v>
      </c>
      <c r="AA184">
        <v>100</v>
      </c>
      <c r="AB184">
        <f t="shared" si="65"/>
        <v>10.185185185185185</v>
      </c>
      <c r="AE184" t="s">
        <v>927</v>
      </c>
      <c r="AF184">
        <f t="shared" si="66"/>
        <v>131.22222222222223</v>
      </c>
      <c r="AG184">
        <v>1181</v>
      </c>
      <c r="AH184">
        <f t="shared" si="67"/>
        <v>120.28703703703705</v>
      </c>
      <c r="AI184" t="s">
        <v>697</v>
      </c>
      <c r="AJ184" t="s">
        <v>584</v>
      </c>
      <c r="AL184" t="s">
        <v>1071</v>
      </c>
      <c r="AM184">
        <f t="shared" si="68"/>
        <v>36</v>
      </c>
      <c r="AN184" s="25">
        <v>324</v>
      </c>
      <c r="AO184">
        <f t="shared" si="69"/>
        <v>33</v>
      </c>
      <c r="AU184" s="5"/>
      <c r="AV184" s="6"/>
      <c r="AW184" s="6"/>
      <c r="AX184" s="6"/>
      <c r="AY184" s="6"/>
      <c r="AZ184" s="6"/>
      <c r="BA184" s="6"/>
      <c r="BB184" s="6"/>
      <c r="BC184" s="6"/>
    </row>
    <row r="185" spans="1:55" x14ac:dyDescent="0.35">
      <c r="A185" t="s">
        <v>34</v>
      </c>
      <c r="B185" t="s">
        <v>126</v>
      </c>
      <c r="C185">
        <f t="shared" si="61"/>
        <v>2.6666666666666665</v>
      </c>
      <c r="D185">
        <v>24</v>
      </c>
      <c r="E185">
        <f t="shared" si="79"/>
        <v>2.4444444444444442</v>
      </c>
      <c r="F185" s="26">
        <v>358</v>
      </c>
      <c r="H185">
        <f t="shared" si="76"/>
        <v>0</v>
      </c>
      <c r="J185">
        <f t="shared" si="62"/>
        <v>0</v>
      </c>
      <c r="M185" s="32" t="s">
        <v>308</v>
      </c>
      <c r="N185" s="32">
        <f t="shared" si="70"/>
        <v>12.111111111111111</v>
      </c>
      <c r="O185" s="32">
        <v>109</v>
      </c>
      <c r="P185" s="32">
        <f t="shared" si="71"/>
        <v>11.101851851851853</v>
      </c>
      <c r="Q185" t="s">
        <v>282</v>
      </c>
      <c r="S185" s="34" t="s">
        <v>459</v>
      </c>
      <c r="T185" s="34">
        <f t="shared" si="74"/>
        <v>25.111111111111111</v>
      </c>
      <c r="U185" s="34">
        <v>226</v>
      </c>
      <c r="V185" s="34">
        <f t="shared" si="75"/>
        <v>23.018518518518519</v>
      </c>
      <c r="X185" s="26">
        <v>1981</v>
      </c>
      <c r="Y185" t="s">
        <v>695</v>
      </c>
      <c r="Z185">
        <f t="shared" si="72"/>
        <v>30</v>
      </c>
      <c r="AA185">
        <v>270</v>
      </c>
      <c r="AB185">
        <f t="shared" si="65"/>
        <v>27.5</v>
      </c>
      <c r="AE185" t="s">
        <v>928</v>
      </c>
      <c r="AF185">
        <f t="shared" si="66"/>
        <v>77</v>
      </c>
      <c r="AG185">
        <v>693</v>
      </c>
      <c r="AH185">
        <f t="shared" si="67"/>
        <v>70.583333333333329</v>
      </c>
      <c r="AL185" t="s">
        <v>1072</v>
      </c>
      <c r="AM185">
        <f t="shared" si="68"/>
        <v>32</v>
      </c>
      <c r="AN185" s="25">
        <v>288</v>
      </c>
      <c r="AO185">
        <f t="shared" si="69"/>
        <v>29.333333333333332</v>
      </c>
      <c r="AP185" t="s">
        <v>653</v>
      </c>
      <c r="AU185" s="5"/>
      <c r="AV185" s="6"/>
      <c r="AW185" s="6"/>
      <c r="AX185" s="6"/>
      <c r="AY185" s="6"/>
      <c r="AZ185" s="6"/>
      <c r="BA185" s="6"/>
      <c r="BB185" s="6"/>
      <c r="BC185" s="6"/>
    </row>
    <row r="186" spans="1:55" x14ac:dyDescent="0.35">
      <c r="A186" t="s">
        <v>34</v>
      </c>
      <c r="M186" t="s">
        <v>309</v>
      </c>
      <c r="N186">
        <f t="shared" si="70"/>
        <v>9</v>
      </c>
      <c r="O186">
        <v>81</v>
      </c>
      <c r="P186">
        <f t="shared" si="71"/>
        <v>8.25</v>
      </c>
      <c r="S186" s="34" t="s">
        <v>460</v>
      </c>
      <c r="T186" s="34">
        <f t="shared" si="74"/>
        <v>28.666666666666668</v>
      </c>
      <c r="U186" s="34">
        <v>258</v>
      </c>
      <c r="V186" s="34">
        <f t="shared" si="75"/>
        <v>26.277777777777782</v>
      </c>
      <c r="Y186" t="s">
        <v>696</v>
      </c>
      <c r="Z186">
        <f t="shared" si="72"/>
        <v>19.444444444444443</v>
      </c>
      <c r="AA186">
        <v>175</v>
      </c>
      <c r="AB186">
        <f t="shared" si="65"/>
        <v>17.824074074074073</v>
      </c>
      <c r="AC186" t="s">
        <v>697</v>
      </c>
      <c r="AD186" s="40" t="s">
        <v>698</v>
      </c>
      <c r="AE186" t="s">
        <v>929</v>
      </c>
      <c r="AF186">
        <f t="shared" si="66"/>
        <v>86.222222222222229</v>
      </c>
      <c r="AG186">
        <v>776</v>
      </c>
      <c r="AH186">
        <f t="shared" si="67"/>
        <v>79.037037037037052</v>
      </c>
      <c r="AI186" t="s">
        <v>930</v>
      </c>
      <c r="AJ186" s="26">
        <v>6980</v>
      </c>
      <c r="AL186" t="s">
        <v>1073</v>
      </c>
      <c r="AM186">
        <f t="shared" si="68"/>
        <v>36.222222222222221</v>
      </c>
      <c r="AN186" s="25">
        <v>326</v>
      </c>
      <c r="AO186">
        <f t="shared" si="69"/>
        <v>33.203703703703702</v>
      </c>
      <c r="AP186" t="s">
        <v>663</v>
      </c>
      <c r="AU186" s="5"/>
      <c r="AV186" s="6"/>
      <c r="AW186" s="6"/>
      <c r="AX186" s="6"/>
      <c r="AY186" s="6"/>
      <c r="AZ186" s="6"/>
      <c r="BA186" s="6"/>
      <c r="BB186" s="6"/>
      <c r="BC186" s="6"/>
    </row>
    <row r="187" spans="1:55" x14ac:dyDescent="0.35">
      <c r="A187" t="s">
        <v>34</v>
      </c>
      <c r="M187" t="s">
        <v>310</v>
      </c>
      <c r="N187">
        <f t="shared" si="70"/>
        <v>6.8888888888888893</v>
      </c>
      <c r="O187">
        <v>62</v>
      </c>
      <c r="P187">
        <f t="shared" si="71"/>
        <v>6.3148148148148158</v>
      </c>
      <c r="S187" s="34" t="s">
        <v>461</v>
      </c>
      <c r="T187" s="34">
        <f t="shared" si="74"/>
        <v>32.222222222222221</v>
      </c>
      <c r="U187" s="34">
        <v>290</v>
      </c>
      <c r="V187" s="34">
        <f t="shared" si="75"/>
        <v>29.537037037037038</v>
      </c>
      <c r="Y187" t="s">
        <v>696</v>
      </c>
      <c r="Z187">
        <f t="shared" si="72"/>
        <v>18.888888888888889</v>
      </c>
      <c r="AA187">
        <v>170</v>
      </c>
      <c r="AB187">
        <f t="shared" si="65"/>
        <v>17.314814814814813</v>
      </c>
      <c r="AC187" t="s">
        <v>659</v>
      </c>
      <c r="AD187" s="26">
        <v>1876</v>
      </c>
      <c r="AE187" t="s">
        <v>931</v>
      </c>
      <c r="AF187">
        <f t="shared" si="66"/>
        <v>40.888888888888886</v>
      </c>
      <c r="AG187">
        <v>368</v>
      </c>
      <c r="AH187">
        <f t="shared" si="67"/>
        <v>37.481481481481474</v>
      </c>
      <c r="AI187" s="26" t="s">
        <v>932</v>
      </c>
      <c r="AJ187" s="26">
        <v>368</v>
      </c>
      <c r="AL187" t="s">
        <v>1074</v>
      </c>
      <c r="AM187">
        <f t="shared" si="68"/>
        <v>36.333333333333336</v>
      </c>
      <c r="AN187" s="25">
        <v>327</v>
      </c>
      <c r="AO187">
        <f t="shared" si="69"/>
        <v>33.305555555555557</v>
      </c>
      <c r="AP187" t="s">
        <v>584</v>
      </c>
      <c r="AU187" s="5"/>
      <c r="AV187" s="6"/>
      <c r="AW187" s="6"/>
      <c r="AX187" s="6"/>
      <c r="AY187" s="6"/>
      <c r="AZ187" s="6"/>
      <c r="BA187" s="6"/>
      <c r="BB187" s="6"/>
      <c r="BC187" s="6"/>
    </row>
    <row r="188" spans="1:55" x14ac:dyDescent="0.35">
      <c r="A188" t="s">
        <v>34</v>
      </c>
      <c r="M188" t="s">
        <v>311</v>
      </c>
      <c r="N188">
        <f t="shared" si="70"/>
        <v>5.8888888888888893</v>
      </c>
      <c r="O188">
        <v>53</v>
      </c>
      <c r="P188">
        <f t="shared" si="71"/>
        <v>5.3981481481481488</v>
      </c>
      <c r="R188" s="26">
        <v>977</v>
      </c>
      <c r="S188" s="34" t="s">
        <v>462</v>
      </c>
      <c r="T188" s="34">
        <f t="shared" si="74"/>
        <v>32</v>
      </c>
      <c r="U188" s="34">
        <v>288</v>
      </c>
      <c r="V188" s="34">
        <f t="shared" si="75"/>
        <v>29.333333333333332</v>
      </c>
      <c r="Y188" t="s">
        <v>699</v>
      </c>
      <c r="Z188">
        <f t="shared" si="72"/>
        <v>60.888888888888886</v>
      </c>
      <c r="AA188">
        <v>548</v>
      </c>
      <c r="AB188">
        <f t="shared" si="65"/>
        <v>55.81481481481481</v>
      </c>
      <c r="AC188" t="s">
        <v>659</v>
      </c>
      <c r="AD188" t="s">
        <v>700</v>
      </c>
      <c r="AE188" t="s">
        <v>933</v>
      </c>
      <c r="AF188">
        <f t="shared" si="66"/>
        <v>24.888888888888889</v>
      </c>
      <c r="AG188">
        <v>224</v>
      </c>
      <c r="AH188">
        <f t="shared" si="67"/>
        <v>22.814814814814813</v>
      </c>
      <c r="AI188" t="s">
        <v>738</v>
      </c>
      <c r="AL188" t="s">
        <v>1075</v>
      </c>
      <c r="AM188">
        <f t="shared" si="68"/>
        <v>45</v>
      </c>
      <c r="AN188" s="25">
        <v>405</v>
      </c>
      <c r="AO188">
        <f t="shared" si="69"/>
        <v>41.25</v>
      </c>
      <c r="AP188" t="s">
        <v>973</v>
      </c>
      <c r="AQ188" s="26">
        <v>3408</v>
      </c>
      <c r="AU188" s="5"/>
      <c r="AV188" s="6"/>
      <c r="AW188" s="6"/>
      <c r="AX188" s="6"/>
      <c r="AY188" s="6"/>
      <c r="AZ188" s="6"/>
      <c r="BA188" s="6"/>
      <c r="BB188" s="6"/>
      <c r="BC188" s="6"/>
    </row>
    <row r="189" spans="1:55" x14ac:dyDescent="0.35">
      <c r="A189" t="s">
        <v>34</v>
      </c>
      <c r="M189" t="s">
        <v>312</v>
      </c>
      <c r="N189">
        <f t="shared" si="70"/>
        <v>36.777777777777779</v>
      </c>
      <c r="O189">
        <v>331</v>
      </c>
      <c r="P189">
        <f t="shared" si="71"/>
        <v>33.712962962962962</v>
      </c>
      <c r="Q189" t="s">
        <v>314</v>
      </c>
      <c r="S189" s="34" t="s">
        <v>463</v>
      </c>
      <c r="T189" s="34">
        <f t="shared" si="74"/>
        <v>27.555555555555557</v>
      </c>
      <c r="U189" s="34">
        <v>248</v>
      </c>
      <c r="V189" s="34">
        <f t="shared" si="75"/>
        <v>25.259259259259263</v>
      </c>
      <c r="Y189" t="s">
        <v>701</v>
      </c>
      <c r="Z189">
        <f t="shared" si="72"/>
        <v>25.777777777777779</v>
      </c>
      <c r="AA189">
        <v>232</v>
      </c>
      <c r="AB189">
        <f t="shared" si="65"/>
        <v>23.62962962962963</v>
      </c>
      <c r="AC189" t="s">
        <v>672</v>
      </c>
      <c r="AE189" t="s">
        <v>934</v>
      </c>
      <c r="AF189">
        <f t="shared" si="66"/>
        <v>26</v>
      </c>
      <c r="AG189">
        <v>234</v>
      </c>
      <c r="AH189">
        <f t="shared" si="67"/>
        <v>23.833333333333332</v>
      </c>
      <c r="AI189" t="s">
        <v>731</v>
      </c>
      <c r="AJ189" t="s">
        <v>584</v>
      </c>
      <c r="AL189" t="s">
        <v>1076</v>
      </c>
      <c r="AM189">
        <f t="shared" si="68"/>
        <v>33.777777777777779</v>
      </c>
      <c r="AN189" s="25">
        <v>304</v>
      </c>
      <c r="AO189">
        <f t="shared" si="69"/>
        <v>30.962962962962962</v>
      </c>
      <c r="AU189" s="5"/>
      <c r="AV189" s="6"/>
      <c r="AW189" s="6"/>
      <c r="AX189" s="6"/>
      <c r="AY189" s="6"/>
      <c r="AZ189" s="6"/>
      <c r="BA189" s="6"/>
      <c r="BB189" s="6"/>
      <c r="BC189" s="6"/>
    </row>
    <row r="190" spans="1:55" x14ac:dyDescent="0.35">
      <c r="A190" t="s">
        <v>34</v>
      </c>
      <c r="M190" t="s">
        <v>313</v>
      </c>
      <c r="N190">
        <f t="shared" si="70"/>
        <v>16.888888888888889</v>
      </c>
      <c r="O190">
        <v>152</v>
      </c>
      <c r="P190">
        <f t="shared" si="71"/>
        <v>15.481481481481481</v>
      </c>
      <c r="S190" s="34" t="s">
        <v>464</v>
      </c>
      <c r="T190" s="34">
        <f t="shared" si="74"/>
        <v>17.111111111111111</v>
      </c>
      <c r="U190" s="34">
        <v>154</v>
      </c>
      <c r="V190" s="34">
        <f t="shared" si="75"/>
        <v>15.685185185185185</v>
      </c>
      <c r="Y190" t="s">
        <v>703</v>
      </c>
      <c r="Z190">
        <f t="shared" si="72"/>
        <v>17.222222222222221</v>
      </c>
      <c r="AA190">
        <v>155</v>
      </c>
      <c r="AB190">
        <f t="shared" si="65"/>
        <v>15.787037037037036</v>
      </c>
      <c r="AC190" t="s">
        <v>702</v>
      </c>
      <c r="AE190" t="s">
        <v>935</v>
      </c>
      <c r="AF190">
        <f t="shared" si="66"/>
        <v>42.777777777777779</v>
      </c>
      <c r="AG190">
        <v>385</v>
      </c>
      <c r="AH190">
        <f t="shared" si="67"/>
        <v>39.212962962962962</v>
      </c>
      <c r="AI190" t="s">
        <v>731</v>
      </c>
      <c r="AL190" t="s">
        <v>1077</v>
      </c>
      <c r="AM190">
        <f t="shared" si="68"/>
        <v>30</v>
      </c>
      <c r="AN190" s="25">
        <v>270</v>
      </c>
      <c r="AO190">
        <f t="shared" si="69"/>
        <v>27.5</v>
      </c>
      <c r="AU190" s="5"/>
      <c r="AV190" s="6"/>
      <c r="AW190" s="6"/>
      <c r="AX190" s="6"/>
      <c r="AY190" s="6"/>
      <c r="AZ190" s="6"/>
      <c r="BA190" s="6"/>
      <c r="BB190" s="6"/>
      <c r="BC190" s="6"/>
    </row>
    <row r="191" spans="1:55" x14ac:dyDescent="0.35">
      <c r="A191" t="s">
        <v>34</v>
      </c>
      <c r="M191" t="s">
        <v>313</v>
      </c>
      <c r="N191">
        <f t="shared" si="70"/>
        <v>8.4444444444444446</v>
      </c>
      <c r="O191">
        <v>76</v>
      </c>
      <c r="P191">
        <f t="shared" si="71"/>
        <v>7.7407407407407405</v>
      </c>
      <c r="S191" s="34" t="s">
        <v>465</v>
      </c>
      <c r="T191" s="34">
        <f t="shared" si="74"/>
        <v>17</v>
      </c>
      <c r="U191" s="34">
        <v>153</v>
      </c>
      <c r="V191" s="34">
        <f t="shared" si="75"/>
        <v>15.583333333333334</v>
      </c>
      <c r="Y191" t="s">
        <v>703</v>
      </c>
      <c r="Z191">
        <f t="shared" si="72"/>
        <v>28.666666666666668</v>
      </c>
      <c r="AA191">
        <v>258</v>
      </c>
      <c r="AB191">
        <f t="shared" si="65"/>
        <v>26.277777777777782</v>
      </c>
      <c r="AC191" t="s">
        <v>704</v>
      </c>
      <c r="AE191" t="s">
        <v>936</v>
      </c>
      <c r="AF191">
        <f t="shared" si="66"/>
        <v>33.333333333333336</v>
      </c>
      <c r="AG191">
        <v>300</v>
      </c>
      <c r="AH191">
        <f t="shared" si="67"/>
        <v>30.555555555555557</v>
      </c>
      <c r="AI191" t="s">
        <v>653</v>
      </c>
      <c r="AL191" t="s">
        <v>1078</v>
      </c>
      <c r="AM191">
        <f t="shared" si="68"/>
        <v>27</v>
      </c>
      <c r="AN191" s="25">
        <v>243</v>
      </c>
      <c r="AO191">
        <f t="shared" si="69"/>
        <v>24.75</v>
      </c>
      <c r="AU191" s="5"/>
      <c r="AV191" s="6"/>
      <c r="AW191" s="6"/>
      <c r="AX191" s="6"/>
      <c r="AY191" s="6"/>
      <c r="AZ191" s="6"/>
      <c r="BA191" s="6"/>
      <c r="BB191" s="6"/>
      <c r="BC191" s="6"/>
    </row>
    <row r="192" spans="1:55" x14ac:dyDescent="0.35">
      <c r="A192" t="s">
        <v>34</v>
      </c>
      <c r="M192" t="s">
        <v>315</v>
      </c>
      <c r="N192">
        <f t="shared" si="70"/>
        <v>6.7777777777777777</v>
      </c>
      <c r="O192">
        <v>61</v>
      </c>
      <c r="P192">
        <f t="shared" si="71"/>
        <v>6.2129629629629628</v>
      </c>
      <c r="S192" s="34" t="s">
        <v>466</v>
      </c>
      <c r="T192" s="34">
        <f t="shared" si="74"/>
        <v>36.777777777777779</v>
      </c>
      <c r="U192" s="34">
        <v>331</v>
      </c>
      <c r="V192" s="34">
        <f t="shared" si="75"/>
        <v>33.712962962962962</v>
      </c>
      <c r="Y192" s="32" t="s">
        <v>703</v>
      </c>
      <c r="Z192" s="32">
        <f t="shared" si="72"/>
        <v>9.5555555555555554</v>
      </c>
      <c r="AA192" s="32">
        <v>86</v>
      </c>
      <c r="AB192" s="32">
        <f t="shared" si="65"/>
        <v>8.7592592592592595</v>
      </c>
      <c r="AC192" s="32" t="s">
        <v>705</v>
      </c>
      <c r="AE192" t="s">
        <v>937</v>
      </c>
      <c r="AF192">
        <f t="shared" si="66"/>
        <v>60</v>
      </c>
      <c r="AG192">
        <v>540</v>
      </c>
      <c r="AH192">
        <f t="shared" si="67"/>
        <v>55</v>
      </c>
      <c r="AI192" t="s">
        <v>653</v>
      </c>
      <c r="AJ192" t="s">
        <v>584</v>
      </c>
      <c r="AL192" t="s">
        <v>1079</v>
      </c>
      <c r="AM192">
        <f t="shared" si="68"/>
        <v>24</v>
      </c>
      <c r="AN192" s="25">
        <v>216</v>
      </c>
      <c r="AO192">
        <f t="shared" si="69"/>
        <v>22</v>
      </c>
      <c r="AU192" s="5"/>
      <c r="AV192" s="6"/>
      <c r="AW192" s="6"/>
      <c r="AX192" s="6"/>
      <c r="AY192" s="6"/>
      <c r="AZ192" s="6"/>
      <c r="BA192" s="6"/>
      <c r="BB192" s="6"/>
      <c r="BC192" s="6"/>
    </row>
    <row r="193" spans="1:55" x14ac:dyDescent="0.35">
      <c r="A193" t="s">
        <v>34</v>
      </c>
      <c r="M193" s="32" t="s">
        <v>316</v>
      </c>
      <c r="N193" s="32">
        <f t="shared" si="70"/>
        <v>9.7777777777777786</v>
      </c>
      <c r="O193" s="32">
        <v>88</v>
      </c>
      <c r="P193" s="32">
        <f t="shared" si="71"/>
        <v>8.9629629629629637</v>
      </c>
      <c r="Q193" t="s">
        <v>317</v>
      </c>
      <c r="S193" s="32" t="s">
        <v>467</v>
      </c>
      <c r="T193" s="32">
        <f t="shared" si="74"/>
        <v>36.111111111111114</v>
      </c>
      <c r="U193" s="32">
        <v>325</v>
      </c>
      <c r="V193" s="32">
        <f t="shared" si="75"/>
        <v>33.101851851851855</v>
      </c>
      <c r="W193" s="32" t="s">
        <v>430</v>
      </c>
      <c r="Y193" t="s">
        <v>706</v>
      </c>
      <c r="Z193">
        <f t="shared" si="72"/>
        <v>40</v>
      </c>
      <c r="AA193">
        <v>360</v>
      </c>
      <c r="AB193">
        <f t="shared" si="65"/>
        <v>36.666666666666664</v>
      </c>
      <c r="AC193" t="s">
        <v>707</v>
      </c>
      <c r="AE193" t="s">
        <v>938</v>
      </c>
      <c r="AF193">
        <f t="shared" si="66"/>
        <v>29</v>
      </c>
      <c r="AG193">
        <v>261</v>
      </c>
      <c r="AH193">
        <f t="shared" si="67"/>
        <v>26.583333333333332</v>
      </c>
      <c r="AL193" t="s">
        <v>1080</v>
      </c>
      <c r="AM193">
        <f t="shared" si="68"/>
        <v>27.555555555555557</v>
      </c>
      <c r="AN193" s="25">
        <v>248</v>
      </c>
      <c r="AO193">
        <f t="shared" si="69"/>
        <v>25.259259259259263</v>
      </c>
      <c r="AQ193" s="26">
        <v>1281</v>
      </c>
      <c r="AU193" s="5"/>
      <c r="AV193" s="6"/>
      <c r="AW193" s="6"/>
      <c r="AX193" s="6"/>
      <c r="AY193" s="6"/>
      <c r="AZ193" s="6"/>
      <c r="BA193" s="6"/>
      <c r="BB193" s="6"/>
      <c r="BC193" s="6"/>
    </row>
    <row r="194" spans="1:55" x14ac:dyDescent="0.35">
      <c r="A194" t="s">
        <v>34</v>
      </c>
      <c r="M194" t="s">
        <v>318</v>
      </c>
      <c r="N194">
        <f t="shared" si="70"/>
        <v>9</v>
      </c>
      <c r="O194">
        <v>81</v>
      </c>
      <c r="P194">
        <f t="shared" si="71"/>
        <v>8.25</v>
      </c>
      <c r="S194" s="34" t="s">
        <v>468</v>
      </c>
      <c r="T194" s="34">
        <f t="shared" si="74"/>
        <v>36.777777777777779</v>
      </c>
      <c r="U194" s="34">
        <v>331</v>
      </c>
      <c r="V194" s="34">
        <f t="shared" si="75"/>
        <v>33.712962962962962</v>
      </c>
      <c r="Y194" t="s">
        <v>709</v>
      </c>
      <c r="Z194">
        <f t="shared" si="72"/>
        <v>24.222222222222221</v>
      </c>
      <c r="AA194">
        <v>218</v>
      </c>
      <c r="AB194">
        <f t="shared" si="65"/>
        <v>22.203703703703706</v>
      </c>
      <c r="AC194" t="s">
        <v>708</v>
      </c>
      <c r="AE194" t="s">
        <v>939</v>
      </c>
      <c r="AF194">
        <f t="shared" si="66"/>
        <v>34.111111111111114</v>
      </c>
      <c r="AG194">
        <v>307</v>
      </c>
      <c r="AH194">
        <f t="shared" si="67"/>
        <v>31.268518518518523</v>
      </c>
      <c r="AL194" t="s">
        <v>940</v>
      </c>
      <c r="AM194">
        <f t="shared" si="68"/>
        <v>51</v>
      </c>
      <c r="AN194" s="25">
        <v>459</v>
      </c>
      <c r="AO194">
        <f t="shared" si="69"/>
        <v>46.75</v>
      </c>
      <c r="AQ194" s="26">
        <v>459</v>
      </c>
      <c r="AU194" s="5"/>
      <c r="AV194" s="6"/>
      <c r="AW194" s="6"/>
      <c r="AX194" s="6"/>
      <c r="AY194" s="6"/>
      <c r="AZ194" s="6"/>
      <c r="BA194" s="6"/>
      <c r="BB194" s="6"/>
      <c r="BC194" s="6"/>
    </row>
    <row r="195" spans="1:55" x14ac:dyDescent="0.35">
      <c r="A195" t="s">
        <v>34</v>
      </c>
      <c r="M195" t="s">
        <v>319</v>
      </c>
      <c r="N195">
        <f t="shared" si="70"/>
        <v>10.333333333333334</v>
      </c>
      <c r="O195">
        <v>93</v>
      </c>
      <c r="P195">
        <f t="shared" si="71"/>
        <v>9.4722222222222232</v>
      </c>
      <c r="S195" s="34" t="s">
        <v>469</v>
      </c>
      <c r="T195" s="34">
        <f t="shared" si="74"/>
        <v>24.555555555555557</v>
      </c>
      <c r="U195" s="34">
        <v>221</v>
      </c>
      <c r="V195" s="34">
        <f t="shared" si="75"/>
        <v>22.509259259259263</v>
      </c>
      <c r="Y195" t="s">
        <v>709</v>
      </c>
      <c r="Z195">
        <f t="shared" si="72"/>
        <v>31.777777777777779</v>
      </c>
      <c r="AA195">
        <v>286</v>
      </c>
      <c r="AB195">
        <f t="shared" si="65"/>
        <v>29.12962962962963</v>
      </c>
      <c r="AC195" t="s">
        <v>710</v>
      </c>
      <c r="AE195" t="s">
        <v>941</v>
      </c>
      <c r="AF195">
        <f t="shared" si="66"/>
        <v>49.333333333333336</v>
      </c>
      <c r="AG195">
        <v>444</v>
      </c>
      <c r="AH195">
        <f t="shared" si="67"/>
        <v>45.222222222222229</v>
      </c>
      <c r="AL195" t="s">
        <v>1081</v>
      </c>
      <c r="AM195">
        <f t="shared" si="68"/>
        <v>32.666666666666664</v>
      </c>
      <c r="AN195" s="25">
        <v>294</v>
      </c>
      <c r="AO195">
        <f t="shared" si="69"/>
        <v>29.944444444444443</v>
      </c>
      <c r="AU195" s="5"/>
      <c r="AV195" s="6"/>
      <c r="AW195" s="6"/>
      <c r="AX195" s="6"/>
      <c r="AY195" s="6"/>
      <c r="AZ195" s="6"/>
      <c r="BA195" s="6"/>
      <c r="BB195" s="6"/>
      <c r="BC195" s="6"/>
    </row>
    <row r="196" spans="1:55" x14ac:dyDescent="0.35">
      <c r="A196" t="s">
        <v>34</v>
      </c>
      <c r="M196" t="s">
        <v>320</v>
      </c>
      <c r="N196">
        <f t="shared" si="70"/>
        <v>4.666666666666667</v>
      </c>
      <c r="O196">
        <v>42</v>
      </c>
      <c r="P196">
        <f t="shared" si="71"/>
        <v>4.2777777777777777</v>
      </c>
      <c r="S196" s="34" t="s">
        <v>470</v>
      </c>
      <c r="T196" s="34">
        <f t="shared" si="74"/>
        <v>16.555555555555557</v>
      </c>
      <c r="U196" s="34">
        <v>149</v>
      </c>
      <c r="V196" s="34">
        <f t="shared" si="75"/>
        <v>15.175925925925929</v>
      </c>
      <c r="Y196" t="s">
        <v>711</v>
      </c>
      <c r="Z196">
        <f t="shared" si="72"/>
        <v>33.222222222222221</v>
      </c>
      <c r="AA196">
        <v>299</v>
      </c>
      <c r="AB196">
        <f t="shared" si="65"/>
        <v>30.453703703703706</v>
      </c>
      <c r="AC196" t="s">
        <v>713</v>
      </c>
      <c r="AE196" t="s">
        <v>942</v>
      </c>
      <c r="AF196">
        <f t="shared" si="66"/>
        <v>30.333333333333332</v>
      </c>
      <c r="AG196">
        <v>273</v>
      </c>
      <c r="AH196">
        <f t="shared" si="67"/>
        <v>27.805555555555554</v>
      </c>
      <c r="AI196" t="s">
        <v>945</v>
      </c>
      <c r="AL196" t="s">
        <v>1082</v>
      </c>
      <c r="AM196">
        <f t="shared" si="68"/>
        <v>22.333333333333332</v>
      </c>
      <c r="AN196" s="25">
        <v>201</v>
      </c>
      <c r="AO196">
        <f t="shared" si="69"/>
        <v>20.472222222222221</v>
      </c>
      <c r="AU196" s="5"/>
      <c r="AV196" s="6"/>
      <c r="AW196" s="6"/>
      <c r="AX196" s="6"/>
      <c r="AY196" s="6"/>
      <c r="AZ196" s="6"/>
      <c r="BA196" s="6"/>
      <c r="BB196" s="6"/>
      <c r="BC196" s="6"/>
    </row>
    <row r="197" spans="1:55" x14ac:dyDescent="0.35">
      <c r="A197" t="s">
        <v>34</v>
      </c>
      <c r="M197" t="s">
        <v>321</v>
      </c>
      <c r="N197">
        <f t="shared" si="70"/>
        <v>9.5555555555555554</v>
      </c>
      <c r="O197">
        <v>86</v>
      </c>
      <c r="P197">
        <f t="shared" si="71"/>
        <v>8.7592592592592595</v>
      </c>
      <c r="S197" s="34" t="s">
        <v>471</v>
      </c>
      <c r="T197" s="34">
        <f t="shared" si="74"/>
        <v>16</v>
      </c>
      <c r="U197" s="34">
        <v>144</v>
      </c>
      <c r="V197" s="34">
        <f t="shared" si="75"/>
        <v>14.666666666666666</v>
      </c>
      <c r="Y197" t="s">
        <v>712</v>
      </c>
      <c r="Z197">
        <f t="shared" si="72"/>
        <v>28</v>
      </c>
      <c r="AA197">
        <v>252</v>
      </c>
      <c r="AB197">
        <f t="shared" si="65"/>
        <v>25.666666666666668</v>
      </c>
      <c r="AC197" t="s">
        <v>714</v>
      </c>
      <c r="AE197" t="s">
        <v>943</v>
      </c>
      <c r="AF197">
        <f t="shared" si="66"/>
        <v>48</v>
      </c>
      <c r="AG197">
        <v>432</v>
      </c>
      <c r="AH197">
        <f t="shared" si="67"/>
        <v>44</v>
      </c>
      <c r="AI197" t="s">
        <v>946</v>
      </c>
      <c r="AL197" t="s">
        <v>1082</v>
      </c>
      <c r="AM197">
        <f t="shared" si="68"/>
        <v>26</v>
      </c>
      <c r="AN197" s="25">
        <v>234</v>
      </c>
      <c r="AO197">
        <f t="shared" si="69"/>
        <v>23.833333333333332</v>
      </c>
      <c r="AU197" s="5"/>
      <c r="AV197" s="6"/>
      <c r="AW197" s="6"/>
      <c r="AX197" s="6"/>
      <c r="AY197" s="6"/>
      <c r="AZ197" s="6"/>
      <c r="BA197" s="6"/>
      <c r="BB197" s="6"/>
      <c r="BC197" s="6"/>
    </row>
    <row r="198" spans="1:55" x14ac:dyDescent="0.35">
      <c r="A198" t="s">
        <v>34</v>
      </c>
      <c r="M198" t="s">
        <v>322</v>
      </c>
      <c r="N198">
        <f t="shared" si="70"/>
        <v>7.666666666666667</v>
      </c>
      <c r="O198">
        <v>69</v>
      </c>
      <c r="P198">
        <f t="shared" si="71"/>
        <v>7.0277777777777786</v>
      </c>
      <c r="S198" s="34" t="s">
        <v>472</v>
      </c>
      <c r="T198" s="34">
        <f t="shared" si="74"/>
        <v>13.777777777777779</v>
      </c>
      <c r="U198" s="34">
        <v>124</v>
      </c>
      <c r="V198" s="34">
        <f t="shared" si="75"/>
        <v>12.629629629629632</v>
      </c>
      <c r="Y198" t="s">
        <v>712</v>
      </c>
      <c r="Z198">
        <f t="shared" si="72"/>
        <v>32.666666666666664</v>
      </c>
      <c r="AA198">
        <v>294</v>
      </c>
      <c r="AB198">
        <f t="shared" si="65"/>
        <v>29.944444444444443</v>
      </c>
      <c r="AC198" t="s">
        <v>702</v>
      </c>
      <c r="AE198" t="s">
        <v>944</v>
      </c>
      <c r="AF198">
        <f t="shared" si="66"/>
        <v>39.555555555555557</v>
      </c>
      <c r="AG198">
        <v>356</v>
      </c>
      <c r="AH198">
        <f t="shared" si="67"/>
        <v>36.25925925925926</v>
      </c>
      <c r="AI198" s="26" t="s">
        <v>947</v>
      </c>
      <c r="AJ198" s="26">
        <v>3756</v>
      </c>
      <c r="AL198" t="s">
        <v>1083</v>
      </c>
      <c r="AM198">
        <f t="shared" si="68"/>
        <v>22</v>
      </c>
      <c r="AN198" s="25">
        <v>198</v>
      </c>
      <c r="AO198">
        <f t="shared" si="69"/>
        <v>20.166666666666668</v>
      </c>
      <c r="AU198" s="5"/>
      <c r="AV198" s="6"/>
      <c r="AW198" s="6"/>
      <c r="AX198" s="6"/>
      <c r="AY198" s="6"/>
      <c r="AZ198" s="6"/>
      <c r="BA198" s="6"/>
      <c r="BB198" s="6"/>
      <c r="BC198" s="6"/>
    </row>
    <row r="199" spans="1:55" x14ac:dyDescent="0.35">
      <c r="A199" t="s">
        <v>34</v>
      </c>
      <c r="M199" t="s">
        <v>323</v>
      </c>
      <c r="N199">
        <f t="shared" si="70"/>
        <v>10.666666666666666</v>
      </c>
      <c r="O199">
        <v>96</v>
      </c>
      <c r="P199">
        <f t="shared" si="71"/>
        <v>9.7777777777777768</v>
      </c>
      <c r="S199" s="34" t="s">
        <v>473</v>
      </c>
      <c r="T199" s="34">
        <f t="shared" si="74"/>
        <v>13.333333333333334</v>
      </c>
      <c r="U199" s="34">
        <v>120</v>
      </c>
      <c r="V199" s="34">
        <f t="shared" si="75"/>
        <v>12.222222222222223</v>
      </c>
      <c r="Y199" t="s">
        <v>715</v>
      </c>
      <c r="Z199">
        <f t="shared" si="72"/>
        <v>16.888888888888889</v>
      </c>
      <c r="AA199">
        <v>152</v>
      </c>
      <c r="AB199">
        <f t="shared" si="65"/>
        <v>15.481481481481481</v>
      </c>
      <c r="AC199" t="s">
        <v>650</v>
      </c>
      <c r="AE199" t="s">
        <v>948</v>
      </c>
      <c r="AF199">
        <f t="shared" si="66"/>
        <v>31</v>
      </c>
      <c r="AG199">
        <v>279</v>
      </c>
      <c r="AH199">
        <f t="shared" si="67"/>
        <v>28.416666666666668</v>
      </c>
      <c r="AL199" t="s">
        <v>1084</v>
      </c>
      <c r="AM199">
        <f t="shared" si="68"/>
        <v>39</v>
      </c>
      <c r="AN199" s="25">
        <v>351</v>
      </c>
      <c r="AO199">
        <f t="shared" si="69"/>
        <v>35.75</v>
      </c>
      <c r="AQ199" s="26">
        <v>1278</v>
      </c>
      <c r="AU199" s="5"/>
      <c r="AV199" s="6"/>
      <c r="AW199" s="6"/>
      <c r="AX199" s="6"/>
      <c r="AY199" s="6"/>
      <c r="AZ199" s="6"/>
      <c r="BA199" s="6"/>
      <c r="BB199" s="6"/>
      <c r="BC199" s="6"/>
    </row>
    <row r="200" spans="1:55" x14ac:dyDescent="0.35">
      <c r="A200" t="s">
        <v>34</v>
      </c>
      <c r="M200" t="s">
        <v>324</v>
      </c>
      <c r="N200">
        <f t="shared" si="70"/>
        <v>3.7777777777777777</v>
      </c>
      <c r="O200">
        <v>34</v>
      </c>
      <c r="P200">
        <f t="shared" si="71"/>
        <v>3.4629629629629632</v>
      </c>
      <c r="S200" s="34" t="s">
        <v>474</v>
      </c>
      <c r="T200" s="34">
        <f t="shared" si="74"/>
        <v>17.444444444444443</v>
      </c>
      <c r="U200" s="34">
        <v>157</v>
      </c>
      <c r="V200" s="34">
        <f t="shared" si="75"/>
        <v>15.990740740740739</v>
      </c>
      <c r="Y200" t="s">
        <v>716</v>
      </c>
      <c r="Z200">
        <f t="shared" si="72"/>
        <v>13.777777777777779</v>
      </c>
      <c r="AA200">
        <v>124</v>
      </c>
      <c r="AB200">
        <f t="shared" si="65"/>
        <v>12.629629629629632</v>
      </c>
      <c r="AC200" t="s">
        <v>659</v>
      </c>
      <c r="AE200" t="s">
        <v>949</v>
      </c>
      <c r="AF200">
        <f t="shared" si="66"/>
        <v>20.333333333333332</v>
      </c>
      <c r="AG200">
        <v>183</v>
      </c>
      <c r="AH200">
        <f t="shared" si="67"/>
        <v>18.638888888888889</v>
      </c>
      <c r="AL200" t="s">
        <v>1085</v>
      </c>
      <c r="AM200">
        <f t="shared" si="68"/>
        <v>36.444444444444443</v>
      </c>
      <c r="AN200" s="25">
        <v>328</v>
      </c>
      <c r="AO200">
        <f t="shared" si="69"/>
        <v>33.407407407407405</v>
      </c>
      <c r="AU200" s="5"/>
      <c r="AV200" s="6"/>
      <c r="AW200" s="6"/>
      <c r="AX200" s="6"/>
      <c r="AY200" s="6"/>
      <c r="AZ200" s="6"/>
      <c r="BA200" s="6"/>
      <c r="BB200" s="6"/>
      <c r="BC200" s="6"/>
    </row>
    <row r="201" spans="1:55" x14ac:dyDescent="0.35">
      <c r="A201" t="s">
        <v>34</v>
      </c>
      <c r="M201" t="s">
        <v>325</v>
      </c>
      <c r="N201">
        <f t="shared" si="70"/>
        <v>3.7777777777777777</v>
      </c>
      <c r="O201">
        <v>34</v>
      </c>
      <c r="P201">
        <f t="shared" si="71"/>
        <v>3.4629629629629632</v>
      </c>
      <c r="S201" s="34" t="s">
        <v>475</v>
      </c>
      <c r="T201" s="34">
        <f t="shared" si="74"/>
        <v>14.888888888888889</v>
      </c>
      <c r="U201" s="34">
        <v>134</v>
      </c>
      <c r="V201" s="34">
        <f t="shared" si="75"/>
        <v>13.648148148148147</v>
      </c>
      <c r="Y201" t="s">
        <v>717</v>
      </c>
      <c r="Z201">
        <f t="shared" si="72"/>
        <v>27.222222222222221</v>
      </c>
      <c r="AA201">
        <v>245</v>
      </c>
      <c r="AB201">
        <f t="shared" si="65"/>
        <v>24.953703703703706</v>
      </c>
      <c r="AC201" t="s">
        <v>663</v>
      </c>
      <c r="AE201" t="s">
        <v>950</v>
      </c>
      <c r="AF201">
        <f t="shared" si="66"/>
        <v>51</v>
      </c>
      <c r="AG201">
        <v>459</v>
      </c>
      <c r="AH201">
        <f t="shared" si="67"/>
        <v>46.75</v>
      </c>
      <c r="AI201" t="s">
        <v>653</v>
      </c>
      <c r="AJ201" t="s">
        <v>584</v>
      </c>
      <c r="AL201" t="s">
        <v>1086</v>
      </c>
      <c r="AM201">
        <f t="shared" si="68"/>
        <v>33.888888888888886</v>
      </c>
      <c r="AN201" s="25">
        <v>305</v>
      </c>
      <c r="AO201">
        <f t="shared" si="69"/>
        <v>31.06481481481481</v>
      </c>
      <c r="AU201" s="5"/>
      <c r="AV201" s="6"/>
      <c r="AW201" s="6"/>
      <c r="AX201" s="6"/>
      <c r="AY201" s="6"/>
      <c r="AZ201" s="6"/>
      <c r="BA201" s="6"/>
      <c r="BB201" s="6"/>
      <c r="BC201" s="6"/>
    </row>
    <row r="202" spans="1:55" x14ac:dyDescent="0.35">
      <c r="A202" t="s">
        <v>34</v>
      </c>
      <c r="M202" t="s">
        <v>326</v>
      </c>
      <c r="N202">
        <f t="shared" si="70"/>
        <v>7.8888888888888893</v>
      </c>
      <c r="O202">
        <v>71</v>
      </c>
      <c r="P202">
        <f t="shared" si="71"/>
        <v>7.2314814814814818</v>
      </c>
      <c r="R202" s="26">
        <v>1226</v>
      </c>
      <c r="S202" s="34" t="s">
        <v>476</v>
      </c>
      <c r="T202" s="34">
        <f t="shared" si="74"/>
        <v>13.888888888888889</v>
      </c>
      <c r="U202" s="34">
        <v>125</v>
      </c>
      <c r="V202" s="34">
        <f t="shared" si="75"/>
        <v>12.731481481481481</v>
      </c>
      <c r="X202" s="26">
        <v>3227</v>
      </c>
      <c r="Y202" t="s">
        <v>718</v>
      </c>
      <c r="Z202">
        <f t="shared" si="72"/>
        <v>23</v>
      </c>
      <c r="AA202">
        <v>207</v>
      </c>
      <c r="AB202">
        <f t="shared" si="65"/>
        <v>21.083333333333332</v>
      </c>
      <c r="AC202" t="s">
        <v>663</v>
      </c>
      <c r="AE202" t="s">
        <v>951</v>
      </c>
      <c r="AF202">
        <f t="shared" si="66"/>
        <v>53.333333333333336</v>
      </c>
      <c r="AG202">
        <v>480</v>
      </c>
      <c r="AH202">
        <f t="shared" si="67"/>
        <v>48.888888888888893</v>
      </c>
      <c r="AI202" t="s">
        <v>653</v>
      </c>
      <c r="AL202" t="s">
        <v>1087</v>
      </c>
      <c r="AM202">
        <f t="shared" si="68"/>
        <v>34</v>
      </c>
      <c r="AN202" s="25">
        <v>306</v>
      </c>
      <c r="AO202">
        <f t="shared" si="69"/>
        <v>31.166666666666668</v>
      </c>
      <c r="AU202" s="5"/>
      <c r="AV202" s="6"/>
      <c r="AW202" s="6"/>
      <c r="AX202" s="6"/>
      <c r="AY202" s="6"/>
      <c r="AZ202" s="6"/>
      <c r="BA202" s="6"/>
      <c r="BB202" s="6"/>
      <c r="BC202" s="6"/>
    </row>
    <row r="203" spans="1:55" x14ac:dyDescent="0.35">
      <c r="A203" t="s">
        <v>34</v>
      </c>
      <c r="M203" t="s">
        <v>327</v>
      </c>
      <c r="N203">
        <f t="shared" si="70"/>
        <v>9.3333333333333339</v>
      </c>
      <c r="O203">
        <v>84</v>
      </c>
      <c r="P203">
        <f t="shared" si="71"/>
        <v>8.5555555555555554</v>
      </c>
      <c r="S203" s="34" t="s">
        <v>477</v>
      </c>
      <c r="T203" s="34">
        <f t="shared" si="74"/>
        <v>4.8888888888888893</v>
      </c>
      <c r="U203" s="34">
        <v>44</v>
      </c>
      <c r="V203" s="34">
        <f t="shared" si="75"/>
        <v>4.4814814814814818</v>
      </c>
      <c r="Y203" t="s">
        <v>719</v>
      </c>
      <c r="Z203">
        <f t="shared" si="72"/>
        <v>16</v>
      </c>
      <c r="AA203">
        <v>144</v>
      </c>
      <c r="AB203">
        <f t="shared" si="65"/>
        <v>14.666666666666666</v>
      </c>
      <c r="AE203" t="s">
        <v>952</v>
      </c>
      <c r="AF203">
        <f t="shared" si="66"/>
        <v>41.222222222222221</v>
      </c>
      <c r="AG203">
        <v>371</v>
      </c>
      <c r="AH203">
        <f t="shared" si="67"/>
        <v>37.787037037037038</v>
      </c>
      <c r="AL203" t="s">
        <v>1088</v>
      </c>
      <c r="AM203">
        <f t="shared" si="68"/>
        <v>60</v>
      </c>
      <c r="AN203" s="25">
        <v>540</v>
      </c>
      <c r="AO203">
        <f t="shared" si="69"/>
        <v>55</v>
      </c>
      <c r="AU203" s="5"/>
      <c r="AV203" s="6"/>
      <c r="AW203" s="6"/>
      <c r="AX203" s="6"/>
      <c r="AY203" s="6"/>
      <c r="AZ203" s="6"/>
      <c r="BA203" s="6"/>
      <c r="BB203" s="6"/>
      <c r="BC203" s="6"/>
    </row>
    <row r="204" spans="1:55" x14ac:dyDescent="0.35">
      <c r="A204" t="s">
        <v>34</v>
      </c>
      <c r="M204" t="s">
        <v>328</v>
      </c>
      <c r="N204">
        <f t="shared" si="70"/>
        <v>18.333333333333332</v>
      </c>
      <c r="O204">
        <v>165</v>
      </c>
      <c r="P204">
        <f t="shared" si="71"/>
        <v>16.805555555555554</v>
      </c>
      <c r="S204" s="34" t="s">
        <v>478</v>
      </c>
      <c r="T204" s="34">
        <f t="shared" si="74"/>
        <v>13</v>
      </c>
      <c r="U204" s="34">
        <v>117</v>
      </c>
      <c r="V204" s="34">
        <f t="shared" si="75"/>
        <v>11.916666666666666</v>
      </c>
      <c r="W204" t="s">
        <v>479</v>
      </c>
      <c r="Y204" t="s">
        <v>720</v>
      </c>
      <c r="Z204">
        <f t="shared" si="72"/>
        <v>16.666666666666668</v>
      </c>
      <c r="AA204">
        <v>150</v>
      </c>
      <c r="AB204">
        <f t="shared" si="65"/>
        <v>15.277777777777779</v>
      </c>
      <c r="AC204" t="s">
        <v>650</v>
      </c>
      <c r="AE204" t="s">
        <v>953</v>
      </c>
      <c r="AF204">
        <f t="shared" si="66"/>
        <v>80.666666666666671</v>
      </c>
      <c r="AG204">
        <v>726</v>
      </c>
      <c r="AH204">
        <f t="shared" si="67"/>
        <v>73.944444444444443</v>
      </c>
      <c r="AI204" t="s">
        <v>697</v>
      </c>
      <c r="AJ204" t="s">
        <v>584</v>
      </c>
      <c r="AL204" t="s">
        <v>1089</v>
      </c>
      <c r="AM204">
        <f t="shared" si="68"/>
        <v>20</v>
      </c>
      <c r="AN204" s="25">
        <v>180</v>
      </c>
      <c r="AO204">
        <f t="shared" si="69"/>
        <v>18.333333333333332</v>
      </c>
      <c r="AU204" s="5"/>
      <c r="AV204" s="6"/>
      <c r="AW204" s="6"/>
      <c r="AX204" s="6"/>
      <c r="AY204" s="6"/>
      <c r="AZ204" s="6"/>
      <c r="BA204" s="6"/>
      <c r="BB204" s="6"/>
      <c r="BC204" s="6"/>
    </row>
    <row r="205" spans="1:55" x14ac:dyDescent="0.35">
      <c r="A205" t="s">
        <v>34</v>
      </c>
      <c r="M205" s="32" t="s">
        <v>329</v>
      </c>
      <c r="N205" s="32">
        <f t="shared" si="70"/>
        <v>8.4444444444444446</v>
      </c>
      <c r="O205" s="32">
        <v>76</v>
      </c>
      <c r="P205" s="32">
        <f t="shared" si="71"/>
        <v>7.7407407407407405</v>
      </c>
      <c r="Q205" t="s">
        <v>330</v>
      </c>
      <c r="S205" s="34" t="s">
        <v>480</v>
      </c>
      <c r="T205" s="34">
        <f t="shared" si="74"/>
        <v>9.6666666666666661</v>
      </c>
      <c r="U205" s="34">
        <v>87</v>
      </c>
      <c r="V205" s="34">
        <f t="shared" si="75"/>
        <v>8.8611111111111107</v>
      </c>
      <c r="Y205" t="s">
        <v>720</v>
      </c>
      <c r="Z205">
        <f t="shared" si="72"/>
        <v>16.666666666666668</v>
      </c>
      <c r="AA205">
        <v>150</v>
      </c>
      <c r="AB205">
        <f t="shared" si="65"/>
        <v>15.277777777777779</v>
      </c>
      <c r="AC205" t="s">
        <v>721</v>
      </c>
      <c r="AE205" t="s">
        <v>954</v>
      </c>
      <c r="AF205">
        <f t="shared" si="66"/>
        <v>33.777777777777779</v>
      </c>
      <c r="AG205">
        <v>304</v>
      </c>
      <c r="AH205">
        <f t="shared" si="67"/>
        <v>30.962962962962962</v>
      </c>
      <c r="AI205" t="s">
        <v>653</v>
      </c>
      <c r="AL205" t="s">
        <v>1090</v>
      </c>
      <c r="AM205">
        <f t="shared" si="68"/>
        <v>18</v>
      </c>
      <c r="AN205" s="25">
        <v>162</v>
      </c>
      <c r="AO205">
        <f t="shared" si="69"/>
        <v>16.5</v>
      </c>
      <c r="AU205" s="5"/>
      <c r="AV205" s="6"/>
      <c r="AW205" s="6"/>
      <c r="AX205" s="6"/>
      <c r="AY205" s="6"/>
      <c r="AZ205" s="6"/>
      <c r="BA205" s="6"/>
      <c r="BB205" s="6"/>
      <c r="BC205" s="6"/>
    </row>
    <row r="206" spans="1:55" x14ac:dyDescent="0.35">
      <c r="A206" t="s">
        <v>34</v>
      </c>
      <c r="M206" t="s">
        <v>331</v>
      </c>
      <c r="N206">
        <f t="shared" si="70"/>
        <v>28</v>
      </c>
      <c r="O206">
        <v>252</v>
      </c>
      <c r="P206">
        <f t="shared" si="71"/>
        <v>25.666666666666668</v>
      </c>
      <c r="S206" s="34" t="s">
        <v>481</v>
      </c>
      <c r="T206" s="34">
        <f t="shared" si="74"/>
        <v>20.111111111111111</v>
      </c>
      <c r="U206" s="34">
        <v>181</v>
      </c>
      <c r="V206" s="34">
        <f t="shared" si="75"/>
        <v>18.435185185185187</v>
      </c>
      <c r="Y206" t="s">
        <v>722</v>
      </c>
      <c r="Z206">
        <f t="shared" si="72"/>
        <v>45</v>
      </c>
      <c r="AA206">
        <v>405</v>
      </c>
      <c r="AB206">
        <f t="shared" si="65"/>
        <v>41.25</v>
      </c>
      <c r="AC206" t="s">
        <v>713</v>
      </c>
      <c r="AE206" t="s">
        <v>955</v>
      </c>
      <c r="AF206">
        <f t="shared" si="66"/>
        <v>55.222222222222221</v>
      </c>
      <c r="AG206">
        <v>497</v>
      </c>
      <c r="AH206">
        <f t="shared" si="67"/>
        <v>50.620370370370374</v>
      </c>
      <c r="AI206" s="40" t="s">
        <v>702</v>
      </c>
      <c r="AJ206" s="26">
        <v>3299</v>
      </c>
      <c r="AL206" t="s">
        <v>1091</v>
      </c>
      <c r="AM206">
        <f t="shared" si="68"/>
        <v>41.222222222222221</v>
      </c>
      <c r="AN206" s="25">
        <v>371</v>
      </c>
      <c r="AO206">
        <f t="shared" si="69"/>
        <v>37.787037037037038</v>
      </c>
      <c r="AU206" s="5"/>
      <c r="AV206" s="6"/>
      <c r="AW206" s="6"/>
      <c r="AX206" s="6"/>
      <c r="AY206" s="6"/>
      <c r="AZ206" s="6"/>
      <c r="BA206" s="6"/>
      <c r="BB206" s="6"/>
      <c r="BC206" s="6"/>
    </row>
    <row r="207" spans="1:55" x14ac:dyDescent="0.35">
      <c r="A207" t="s">
        <v>34</v>
      </c>
      <c r="M207" t="s">
        <v>332</v>
      </c>
      <c r="N207">
        <f t="shared" si="70"/>
        <v>13.333333333333334</v>
      </c>
      <c r="O207">
        <v>120</v>
      </c>
      <c r="P207">
        <f t="shared" si="71"/>
        <v>12.222222222222223</v>
      </c>
      <c r="S207" s="32" t="s">
        <v>482</v>
      </c>
      <c r="T207" s="32">
        <f t="shared" si="74"/>
        <v>10.333333333333334</v>
      </c>
      <c r="U207" s="32">
        <v>93</v>
      </c>
      <c r="V207" s="32">
        <f t="shared" si="75"/>
        <v>9.4722222222222232</v>
      </c>
      <c r="W207" s="32" t="s">
        <v>483</v>
      </c>
      <c r="Y207" t="s">
        <v>723</v>
      </c>
      <c r="Z207">
        <f t="shared" si="72"/>
        <v>35</v>
      </c>
      <c r="AA207">
        <v>315</v>
      </c>
      <c r="AB207">
        <f t="shared" si="65"/>
        <v>32.083333333333336</v>
      </c>
      <c r="AC207" t="s">
        <v>713</v>
      </c>
      <c r="AD207" s="40" t="s">
        <v>725</v>
      </c>
      <c r="AE207" t="s">
        <v>956</v>
      </c>
      <c r="AF207">
        <f t="shared" si="66"/>
        <v>57.777777777777779</v>
      </c>
      <c r="AG207">
        <v>520</v>
      </c>
      <c r="AH207">
        <f t="shared" si="67"/>
        <v>52.962962962962962</v>
      </c>
      <c r="AL207" t="s">
        <v>1092</v>
      </c>
      <c r="AM207">
        <f t="shared" si="68"/>
        <v>22</v>
      </c>
      <c r="AN207" s="25">
        <v>198</v>
      </c>
      <c r="AO207">
        <f t="shared" si="69"/>
        <v>20.166666666666668</v>
      </c>
      <c r="AU207" s="5"/>
      <c r="AV207" s="6"/>
      <c r="AW207" s="6"/>
      <c r="AX207" s="6"/>
      <c r="AY207" s="6"/>
      <c r="AZ207" s="6"/>
      <c r="BA207" s="6"/>
      <c r="BB207" s="6"/>
      <c r="BC207" s="6"/>
    </row>
    <row r="208" spans="1:55" x14ac:dyDescent="0.35">
      <c r="A208" t="s">
        <v>34</v>
      </c>
      <c r="M208" t="s">
        <v>332</v>
      </c>
      <c r="N208">
        <f t="shared" si="70"/>
        <v>12.444444444444445</v>
      </c>
      <c r="O208">
        <v>112</v>
      </c>
      <c r="P208">
        <f t="shared" si="71"/>
        <v>11.407407407407407</v>
      </c>
      <c r="S208" s="34" t="s">
        <v>484</v>
      </c>
      <c r="T208" s="34">
        <f t="shared" si="74"/>
        <v>8.3333333333333339</v>
      </c>
      <c r="U208" s="34">
        <v>75</v>
      </c>
      <c r="V208" s="34">
        <f t="shared" si="75"/>
        <v>7.6388888888888893</v>
      </c>
      <c r="Y208" t="s">
        <v>724</v>
      </c>
      <c r="Z208">
        <f t="shared" si="72"/>
        <v>12</v>
      </c>
      <c r="AA208">
        <v>108</v>
      </c>
      <c r="AB208">
        <f t="shared" si="65"/>
        <v>11</v>
      </c>
      <c r="AD208" s="40">
        <v>4902</v>
      </c>
      <c r="AE208" t="s">
        <v>957</v>
      </c>
      <c r="AF208">
        <f t="shared" si="66"/>
        <v>18.666666666666668</v>
      </c>
      <c r="AG208">
        <v>168</v>
      </c>
      <c r="AH208">
        <f t="shared" si="67"/>
        <v>17.111111111111111</v>
      </c>
      <c r="AL208" t="s">
        <v>1093</v>
      </c>
      <c r="AM208">
        <f t="shared" si="68"/>
        <v>40</v>
      </c>
      <c r="AN208" s="25">
        <v>360</v>
      </c>
      <c r="AO208">
        <f t="shared" si="69"/>
        <v>36.666666666666664</v>
      </c>
      <c r="AQ208" s="26">
        <v>2750</v>
      </c>
      <c r="AU208" s="5"/>
      <c r="AV208" s="6"/>
      <c r="AW208" s="6"/>
      <c r="AX208" s="6"/>
      <c r="AY208" s="6"/>
      <c r="AZ208" s="6"/>
      <c r="BA208" s="6"/>
      <c r="BB208" s="6"/>
      <c r="BC208" s="6"/>
    </row>
    <row r="209" spans="1:55" x14ac:dyDescent="0.35">
      <c r="A209" t="s">
        <v>34</v>
      </c>
      <c r="M209" t="s">
        <v>333</v>
      </c>
      <c r="N209">
        <f t="shared" si="70"/>
        <v>14.333333333333334</v>
      </c>
      <c r="O209">
        <v>129</v>
      </c>
      <c r="P209">
        <f t="shared" si="71"/>
        <v>13.138888888888891</v>
      </c>
      <c r="S209" s="32" t="s">
        <v>485</v>
      </c>
      <c r="T209" s="32">
        <f t="shared" si="74"/>
        <v>3.7777777777777777</v>
      </c>
      <c r="U209" s="32">
        <v>34</v>
      </c>
      <c r="V209" s="32">
        <f t="shared" si="75"/>
        <v>3.4629629629629632</v>
      </c>
      <c r="W209" s="32" t="s">
        <v>486</v>
      </c>
      <c r="Y209" t="s">
        <v>726</v>
      </c>
      <c r="Z209">
        <f t="shared" si="72"/>
        <v>12</v>
      </c>
      <c r="AA209">
        <v>108</v>
      </c>
      <c r="AB209">
        <f t="shared" si="65"/>
        <v>11</v>
      </c>
      <c r="AE209" t="s">
        <v>958</v>
      </c>
      <c r="AF209">
        <f t="shared" si="66"/>
        <v>52</v>
      </c>
      <c r="AG209">
        <v>468</v>
      </c>
      <c r="AH209">
        <f t="shared" si="67"/>
        <v>47.666666666666664</v>
      </c>
      <c r="AI209" t="s">
        <v>659</v>
      </c>
      <c r="AU209" s="5"/>
      <c r="AV209" s="6"/>
      <c r="AW209" s="6"/>
      <c r="AX209" s="6"/>
      <c r="AY209" s="6"/>
      <c r="AZ209" s="6"/>
      <c r="BA209" s="6"/>
      <c r="BB209" s="6"/>
      <c r="BC209" s="6"/>
    </row>
    <row r="210" spans="1:55" x14ac:dyDescent="0.35">
      <c r="A210" t="s">
        <v>34</v>
      </c>
      <c r="M210" t="s">
        <v>334</v>
      </c>
      <c r="N210">
        <f t="shared" si="70"/>
        <v>9.8888888888888893</v>
      </c>
      <c r="O210">
        <v>89</v>
      </c>
      <c r="P210">
        <f t="shared" si="71"/>
        <v>9.0648148148148149</v>
      </c>
      <c r="S210" s="34" t="s">
        <v>487</v>
      </c>
      <c r="T210" s="34">
        <f t="shared" si="74"/>
        <v>13.333333333333334</v>
      </c>
      <c r="U210" s="34">
        <v>120</v>
      </c>
      <c r="V210" s="34">
        <f t="shared" si="75"/>
        <v>12.222222222222223</v>
      </c>
      <c r="Y210" t="s">
        <v>727</v>
      </c>
      <c r="Z210">
        <f t="shared" si="72"/>
        <v>22.666666666666668</v>
      </c>
      <c r="AA210">
        <v>204</v>
      </c>
      <c r="AB210">
        <f t="shared" si="65"/>
        <v>20.777777777777779</v>
      </c>
      <c r="AC210" t="s">
        <v>653</v>
      </c>
      <c r="AE210" t="s">
        <v>959</v>
      </c>
      <c r="AF210">
        <f t="shared" si="66"/>
        <v>41.333333333333336</v>
      </c>
      <c r="AG210">
        <v>372</v>
      </c>
      <c r="AH210">
        <f t="shared" si="67"/>
        <v>37.888888888888893</v>
      </c>
      <c r="AU210" s="5"/>
      <c r="AV210" s="6"/>
      <c r="AW210" s="6"/>
      <c r="AX210" s="6"/>
      <c r="AY210" s="6"/>
      <c r="AZ210" s="6"/>
      <c r="BA210" s="6"/>
      <c r="BB210" s="6"/>
      <c r="BC210" s="6"/>
    </row>
    <row r="211" spans="1:55" x14ac:dyDescent="0.35">
      <c r="A211" t="s">
        <v>34</v>
      </c>
      <c r="M211" t="s">
        <v>335</v>
      </c>
      <c r="N211">
        <f t="shared" si="70"/>
        <v>13.444444444444445</v>
      </c>
      <c r="O211">
        <v>121</v>
      </c>
      <c r="P211">
        <f t="shared" si="71"/>
        <v>12.324074074074074</v>
      </c>
      <c r="S211" s="34" t="s">
        <v>487</v>
      </c>
      <c r="T211" s="34">
        <f t="shared" si="74"/>
        <v>12.666666666666666</v>
      </c>
      <c r="U211" s="34">
        <v>114</v>
      </c>
      <c r="V211" s="34">
        <f t="shared" si="75"/>
        <v>11.611111111111109</v>
      </c>
      <c r="Y211" t="s">
        <v>728</v>
      </c>
      <c r="Z211">
        <f t="shared" si="72"/>
        <v>11.888888888888889</v>
      </c>
      <c r="AA211">
        <v>107</v>
      </c>
      <c r="AB211">
        <f t="shared" si="65"/>
        <v>10.898148148148147</v>
      </c>
      <c r="AE211" t="s">
        <v>960</v>
      </c>
      <c r="AF211">
        <f t="shared" si="66"/>
        <v>24.333333333333332</v>
      </c>
      <c r="AG211">
        <v>219</v>
      </c>
      <c r="AH211">
        <f t="shared" si="67"/>
        <v>22.305555555555554</v>
      </c>
      <c r="AI211" s="26" t="s">
        <v>659</v>
      </c>
      <c r="AJ211" s="26">
        <f>SUM(AG207:AG211)</f>
        <v>1747</v>
      </c>
      <c r="AU211" s="5"/>
      <c r="AV211" s="6"/>
      <c r="AW211" s="6"/>
      <c r="AX211" s="6"/>
      <c r="AY211" s="6"/>
      <c r="AZ211" s="6"/>
      <c r="BA211" s="6"/>
      <c r="BB211" s="6"/>
      <c r="BC211" s="6"/>
    </row>
    <row r="212" spans="1:55" x14ac:dyDescent="0.35">
      <c r="A212" t="s">
        <v>34</v>
      </c>
      <c r="M212" t="s">
        <v>336</v>
      </c>
      <c r="N212">
        <f t="shared" si="70"/>
        <v>5.1111111111111107</v>
      </c>
      <c r="O212">
        <v>46</v>
      </c>
      <c r="P212">
        <f t="shared" si="71"/>
        <v>4.6851851851851842</v>
      </c>
      <c r="S212" s="34" t="s">
        <v>488</v>
      </c>
      <c r="T212" s="34">
        <f t="shared" si="74"/>
        <v>12.888888888888889</v>
      </c>
      <c r="U212" s="34">
        <v>116</v>
      </c>
      <c r="V212" s="34">
        <f t="shared" si="75"/>
        <v>11.814814814814815</v>
      </c>
      <c r="Y212" t="s">
        <v>729</v>
      </c>
      <c r="Z212">
        <f t="shared" si="72"/>
        <v>16.666666666666668</v>
      </c>
      <c r="AA212">
        <v>150</v>
      </c>
      <c r="AB212">
        <f t="shared" si="65"/>
        <v>15.277777777777779</v>
      </c>
      <c r="AC212" t="s">
        <v>731</v>
      </c>
      <c r="AE212" t="s">
        <v>961</v>
      </c>
      <c r="AF212">
        <f t="shared" si="66"/>
        <v>52.777777777777779</v>
      </c>
      <c r="AG212">
        <v>475</v>
      </c>
      <c r="AH212">
        <f t="shared" si="67"/>
        <v>48.379629629629626</v>
      </c>
      <c r="AU212" s="5"/>
      <c r="AV212" s="6"/>
      <c r="AW212" s="6"/>
      <c r="AX212" s="6"/>
      <c r="AY212" s="6"/>
      <c r="AZ212" s="6"/>
      <c r="BA212" s="6"/>
      <c r="BB212" s="6"/>
      <c r="BC212" s="6"/>
    </row>
    <row r="213" spans="1:55" x14ac:dyDescent="0.35">
      <c r="A213" t="s">
        <v>34</v>
      </c>
      <c r="M213" t="s">
        <v>337</v>
      </c>
      <c r="N213">
        <f t="shared" si="70"/>
        <v>7.5555555555555554</v>
      </c>
      <c r="O213">
        <v>68</v>
      </c>
      <c r="P213">
        <f t="shared" si="71"/>
        <v>6.9259259259259265</v>
      </c>
      <c r="S213" s="34" t="s">
        <v>489</v>
      </c>
      <c r="T213" s="34">
        <f t="shared" si="74"/>
        <v>13</v>
      </c>
      <c r="U213" s="34">
        <v>117</v>
      </c>
      <c r="V213" s="34">
        <f t="shared" si="75"/>
        <v>11.916666666666666</v>
      </c>
      <c r="Y213" t="s">
        <v>730</v>
      </c>
      <c r="Z213">
        <f t="shared" si="72"/>
        <v>16.555555555555557</v>
      </c>
      <c r="AA213">
        <v>149</v>
      </c>
      <c r="AB213">
        <f t="shared" ref="AB213:AB284" si="80">Z213*22/24</f>
        <v>15.175925925925929</v>
      </c>
      <c r="AC213" t="s">
        <v>663</v>
      </c>
      <c r="AE213" t="s">
        <v>962</v>
      </c>
      <c r="AF213">
        <f t="shared" ref="AF213:AF238" si="81">AG213/9</f>
        <v>14.444444444444445</v>
      </c>
      <c r="AG213">
        <v>130</v>
      </c>
      <c r="AH213">
        <f t="shared" ref="AH213:AH238" si="82">AF213*22/24</f>
        <v>13.24074074074074</v>
      </c>
      <c r="AU213" s="5"/>
      <c r="AV213" s="6"/>
      <c r="AW213" s="6"/>
      <c r="AX213" s="6"/>
      <c r="AY213" s="6"/>
      <c r="AZ213" s="6"/>
      <c r="BA213" s="6"/>
      <c r="BB213" s="6"/>
      <c r="BC213" s="6"/>
    </row>
    <row r="214" spans="1:55" x14ac:dyDescent="0.35">
      <c r="A214" t="s">
        <v>34</v>
      </c>
      <c r="M214" t="s">
        <v>338</v>
      </c>
      <c r="N214">
        <f t="shared" si="70"/>
        <v>6.333333333333333</v>
      </c>
      <c r="O214">
        <v>57</v>
      </c>
      <c r="P214">
        <f t="shared" si="71"/>
        <v>5.8055555555555545</v>
      </c>
      <c r="S214" s="34" t="s">
        <v>490</v>
      </c>
      <c r="T214" s="34">
        <f t="shared" si="74"/>
        <v>16.666666666666668</v>
      </c>
      <c r="U214" s="34">
        <v>150</v>
      </c>
      <c r="V214" s="34">
        <f t="shared" si="75"/>
        <v>15.277777777777779</v>
      </c>
      <c r="Y214" t="s">
        <v>732</v>
      </c>
      <c r="Z214">
        <f t="shared" ref="Z214:Z284" si="83">AA214/9</f>
        <v>15.111111111111111</v>
      </c>
      <c r="AA214">
        <v>136</v>
      </c>
      <c r="AB214">
        <f t="shared" si="80"/>
        <v>13.851851851851853</v>
      </c>
      <c r="AC214" t="s">
        <v>731</v>
      </c>
      <c r="AD214" t="s">
        <v>736</v>
      </c>
      <c r="AE214" t="s">
        <v>963</v>
      </c>
      <c r="AF214">
        <f t="shared" si="81"/>
        <v>49.555555555555557</v>
      </c>
      <c r="AG214">
        <v>446</v>
      </c>
      <c r="AH214">
        <f t="shared" si="82"/>
        <v>45.425925925925924</v>
      </c>
      <c r="AU214" s="5"/>
      <c r="AV214" s="6"/>
      <c r="AW214" s="6"/>
      <c r="AX214" s="6"/>
      <c r="AY214" s="6"/>
      <c r="AZ214" s="6"/>
      <c r="BA214" s="6"/>
      <c r="BB214" s="6"/>
      <c r="BC214" s="6"/>
    </row>
    <row r="215" spans="1:55" x14ac:dyDescent="0.35">
      <c r="A215" t="s">
        <v>34</v>
      </c>
      <c r="M215" t="s">
        <v>339</v>
      </c>
      <c r="N215">
        <f t="shared" si="70"/>
        <v>16</v>
      </c>
      <c r="O215">
        <v>144</v>
      </c>
      <c r="P215">
        <f t="shared" si="71"/>
        <v>14.666666666666666</v>
      </c>
      <c r="S215" s="32" t="s">
        <v>491</v>
      </c>
      <c r="T215" s="32">
        <f t="shared" si="74"/>
        <v>6.8888888888888893</v>
      </c>
      <c r="U215" s="32">
        <v>62</v>
      </c>
      <c r="V215" s="32">
        <f t="shared" si="75"/>
        <v>6.3148148148148158</v>
      </c>
      <c r="W215" s="32" t="s">
        <v>493</v>
      </c>
      <c r="Y215" t="s">
        <v>733</v>
      </c>
      <c r="Z215">
        <f t="shared" si="83"/>
        <v>22.333333333333332</v>
      </c>
      <c r="AA215">
        <v>201</v>
      </c>
      <c r="AB215">
        <f t="shared" si="80"/>
        <v>20.472222222222221</v>
      </c>
      <c r="AC215" t="s">
        <v>686</v>
      </c>
      <c r="AE215" t="s">
        <v>964</v>
      </c>
      <c r="AF215">
        <f t="shared" si="81"/>
        <v>40.444444444444443</v>
      </c>
      <c r="AG215">
        <v>364</v>
      </c>
      <c r="AH215">
        <f t="shared" si="82"/>
        <v>37.074074074074069</v>
      </c>
      <c r="AU215" s="5"/>
      <c r="AV215" s="6"/>
      <c r="AW215" s="6"/>
      <c r="AX215" s="6"/>
      <c r="AY215" s="6"/>
      <c r="AZ215" s="6"/>
      <c r="BA215" s="6"/>
      <c r="BB215" s="6"/>
      <c r="BC215" s="6"/>
    </row>
    <row r="216" spans="1:55" x14ac:dyDescent="0.35">
      <c r="A216" t="s">
        <v>34</v>
      </c>
      <c r="M216" t="s">
        <v>340</v>
      </c>
      <c r="N216">
        <f t="shared" si="70"/>
        <v>13.666666666666666</v>
      </c>
      <c r="O216">
        <v>123</v>
      </c>
      <c r="P216">
        <f t="shared" si="71"/>
        <v>12.527777777777777</v>
      </c>
      <c r="S216" s="34" t="s">
        <v>492</v>
      </c>
      <c r="T216" s="34">
        <f t="shared" si="74"/>
        <v>10.444444444444445</v>
      </c>
      <c r="U216" s="34">
        <v>94</v>
      </c>
      <c r="V216" s="34">
        <f t="shared" si="75"/>
        <v>9.5740740740740744</v>
      </c>
      <c r="X216" s="26">
        <v>1215</v>
      </c>
      <c r="Y216" t="s">
        <v>734</v>
      </c>
      <c r="Z216">
        <f t="shared" si="83"/>
        <v>12</v>
      </c>
      <c r="AA216">
        <v>108</v>
      </c>
      <c r="AB216">
        <f t="shared" si="80"/>
        <v>11</v>
      </c>
      <c r="AC216" t="s">
        <v>731</v>
      </c>
      <c r="AE216" t="s">
        <v>965</v>
      </c>
      <c r="AF216">
        <f t="shared" si="81"/>
        <v>20</v>
      </c>
      <c r="AG216">
        <v>180</v>
      </c>
      <c r="AH216">
        <f t="shared" si="82"/>
        <v>18.333333333333332</v>
      </c>
      <c r="AJ216" s="26">
        <f>SUM(AG212:AG216)</f>
        <v>1595</v>
      </c>
      <c r="AU216" s="5"/>
      <c r="AV216" s="6"/>
      <c r="AW216" s="6"/>
      <c r="AX216" s="6"/>
      <c r="AY216" s="6"/>
      <c r="AZ216" s="6"/>
      <c r="BA216" s="6"/>
      <c r="BB216" s="6"/>
      <c r="BC216" s="6"/>
    </row>
    <row r="217" spans="1:55" x14ac:dyDescent="0.35">
      <c r="A217" t="s">
        <v>34</v>
      </c>
      <c r="M217" t="s">
        <v>340</v>
      </c>
      <c r="N217">
        <f t="shared" si="70"/>
        <v>14.222222222222221</v>
      </c>
      <c r="O217">
        <v>128</v>
      </c>
      <c r="P217">
        <f t="shared" si="71"/>
        <v>13.037037037037036</v>
      </c>
      <c r="R217" s="26">
        <v>1638</v>
      </c>
      <c r="S217" s="34" t="s">
        <v>494</v>
      </c>
      <c r="T217" s="34">
        <f t="shared" si="74"/>
        <v>4.333333333333333</v>
      </c>
      <c r="U217" s="34">
        <v>39</v>
      </c>
      <c r="V217" s="34">
        <f t="shared" si="75"/>
        <v>3.9722222222222219</v>
      </c>
      <c r="Y217" t="s">
        <v>735</v>
      </c>
      <c r="Z217">
        <f t="shared" si="83"/>
        <v>16.111111111111111</v>
      </c>
      <c r="AA217">
        <v>145</v>
      </c>
      <c r="AB217">
        <f t="shared" si="80"/>
        <v>14.768518518518519</v>
      </c>
      <c r="AD217" s="26">
        <v>1308</v>
      </c>
      <c r="AE217" t="s">
        <v>967</v>
      </c>
      <c r="AF217">
        <f t="shared" si="81"/>
        <v>33.555555555555557</v>
      </c>
      <c r="AG217">
        <v>302</v>
      </c>
      <c r="AH217">
        <f t="shared" si="82"/>
        <v>30.759259259259263</v>
      </c>
      <c r="AI217" t="s">
        <v>966</v>
      </c>
      <c r="AU217" s="5"/>
      <c r="AV217" s="6"/>
      <c r="AW217" s="6"/>
      <c r="AX217" s="6"/>
      <c r="AY217" s="6"/>
      <c r="AZ217" s="6"/>
      <c r="BA217" s="6"/>
      <c r="BB217" s="6"/>
      <c r="BC217" s="6"/>
    </row>
    <row r="218" spans="1:55" x14ac:dyDescent="0.35">
      <c r="A218" t="s">
        <v>34</v>
      </c>
      <c r="M218" t="s">
        <v>341</v>
      </c>
      <c r="N218">
        <f t="shared" si="70"/>
        <v>8.1111111111111107</v>
      </c>
      <c r="O218">
        <v>73</v>
      </c>
      <c r="P218">
        <f t="shared" si="71"/>
        <v>7.4351851851851842</v>
      </c>
      <c r="S218" s="34" t="s">
        <v>495</v>
      </c>
      <c r="T218" s="34">
        <f t="shared" si="74"/>
        <v>14.333333333333334</v>
      </c>
      <c r="U218" s="34">
        <v>129</v>
      </c>
      <c r="V218" s="34">
        <f t="shared" si="75"/>
        <v>13.138888888888891</v>
      </c>
      <c r="Y218" t="s">
        <v>737</v>
      </c>
      <c r="Z218">
        <f t="shared" si="83"/>
        <v>16.111111111111111</v>
      </c>
      <c r="AA218">
        <v>145</v>
      </c>
      <c r="AB218">
        <f t="shared" si="80"/>
        <v>14.768518518518519</v>
      </c>
      <c r="AC218" t="s">
        <v>738</v>
      </c>
      <c r="AE218" t="s">
        <v>968</v>
      </c>
      <c r="AF218">
        <f t="shared" si="81"/>
        <v>32</v>
      </c>
      <c r="AG218">
        <v>288</v>
      </c>
      <c r="AH218">
        <f t="shared" si="82"/>
        <v>29.333333333333332</v>
      </c>
      <c r="AI218" t="s">
        <v>659</v>
      </c>
      <c r="AU218" s="5"/>
      <c r="AV218" s="6"/>
      <c r="AW218" s="6"/>
      <c r="AX218" s="6"/>
      <c r="AY218" s="6"/>
      <c r="AZ218" s="6"/>
      <c r="BA218" s="6"/>
      <c r="BB218" s="6"/>
      <c r="BC218" s="6"/>
    </row>
    <row r="219" spans="1:55" x14ac:dyDescent="0.35">
      <c r="A219" t="s">
        <v>34</v>
      </c>
      <c r="M219" t="s">
        <v>342</v>
      </c>
      <c r="N219">
        <f t="shared" si="70"/>
        <v>10.222222222222221</v>
      </c>
      <c r="O219">
        <v>92</v>
      </c>
      <c r="P219">
        <f t="shared" si="71"/>
        <v>9.3703703703703685</v>
      </c>
      <c r="S219" s="34" t="s">
        <v>496</v>
      </c>
      <c r="T219" s="34">
        <f t="shared" si="74"/>
        <v>11</v>
      </c>
      <c r="U219" s="34">
        <v>99</v>
      </c>
      <c r="V219" s="34">
        <f t="shared" si="75"/>
        <v>10.083333333333334</v>
      </c>
      <c r="Y219" s="32" t="s">
        <v>740</v>
      </c>
      <c r="Z219" s="32">
        <f t="shared" si="83"/>
        <v>14.555555555555555</v>
      </c>
      <c r="AA219" s="32">
        <v>131</v>
      </c>
      <c r="AB219" s="32">
        <f t="shared" si="80"/>
        <v>13.342592592592593</v>
      </c>
      <c r="AC219" s="32" t="s">
        <v>739</v>
      </c>
      <c r="AE219" t="s">
        <v>969</v>
      </c>
      <c r="AF219">
        <f t="shared" si="81"/>
        <v>30</v>
      </c>
      <c r="AG219">
        <v>270</v>
      </c>
      <c r="AH219">
        <f t="shared" si="82"/>
        <v>27.5</v>
      </c>
      <c r="AI219" t="s">
        <v>663</v>
      </c>
      <c r="AU219" s="5"/>
      <c r="AV219" s="6"/>
      <c r="AW219" s="6"/>
      <c r="AX219" s="6"/>
      <c r="AY219" s="6"/>
      <c r="AZ219" s="6"/>
      <c r="BA219" s="6"/>
      <c r="BB219" s="6"/>
      <c r="BC219" s="6"/>
    </row>
    <row r="220" spans="1:55" x14ac:dyDescent="0.35">
      <c r="A220" t="s">
        <v>34</v>
      </c>
      <c r="M220" t="s">
        <v>343</v>
      </c>
      <c r="N220">
        <f t="shared" si="70"/>
        <v>7.333333333333333</v>
      </c>
      <c r="O220">
        <v>66</v>
      </c>
      <c r="P220">
        <f t="shared" si="71"/>
        <v>6.7222222222222214</v>
      </c>
      <c r="S220" s="34" t="s">
        <v>497</v>
      </c>
      <c r="T220" s="34">
        <f t="shared" si="74"/>
        <v>12.777777777777779</v>
      </c>
      <c r="U220" s="34">
        <v>115</v>
      </c>
      <c r="V220" s="34">
        <f t="shared" si="75"/>
        <v>11.712962962962964</v>
      </c>
      <c r="Y220" t="s">
        <v>741</v>
      </c>
      <c r="Z220">
        <f t="shared" si="83"/>
        <v>29.111111111111111</v>
      </c>
      <c r="AA220">
        <v>262</v>
      </c>
      <c r="AB220">
        <f t="shared" si="80"/>
        <v>26.685185185185187</v>
      </c>
      <c r="AC220" t="s">
        <v>714</v>
      </c>
      <c r="AD220" t="s">
        <v>742</v>
      </c>
      <c r="AE220" t="s">
        <v>970</v>
      </c>
      <c r="AF220">
        <f t="shared" si="81"/>
        <v>32.777777777777779</v>
      </c>
      <c r="AG220">
        <v>295</v>
      </c>
      <c r="AH220">
        <f t="shared" si="82"/>
        <v>30.046296296296294</v>
      </c>
      <c r="AI220" t="s">
        <v>710</v>
      </c>
      <c r="AU220" s="5"/>
      <c r="AV220" s="6"/>
      <c r="AW220" s="6"/>
      <c r="AX220" s="6"/>
      <c r="AY220" s="6"/>
      <c r="AZ220" s="6"/>
      <c r="BA220" s="6"/>
      <c r="BB220" s="6"/>
      <c r="BC220" s="6"/>
    </row>
    <row r="221" spans="1:55" x14ac:dyDescent="0.35">
      <c r="A221" t="s">
        <v>34</v>
      </c>
      <c r="M221" t="s">
        <v>344</v>
      </c>
      <c r="N221">
        <f t="shared" si="70"/>
        <v>8.5555555555555554</v>
      </c>
      <c r="O221">
        <v>77</v>
      </c>
      <c r="P221">
        <f t="shared" si="71"/>
        <v>7.8425925925925926</v>
      </c>
      <c r="S221" s="34" t="s">
        <v>498</v>
      </c>
      <c r="T221" s="34">
        <f t="shared" si="74"/>
        <v>16</v>
      </c>
      <c r="U221" s="34">
        <v>144</v>
      </c>
      <c r="V221" s="34">
        <f t="shared" si="75"/>
        <v>14.666666666666666</v>
      </c>
      <c r="Y221" t="s">
        <v>743</v>
      </c>
      <c r="Z221">
        <f t="shared" si="83"/>
        <v>8.4444444444444446</v>
      </c>
      <c r="AA221">
        <v>76</v>
      </c>
      <c r="AB221">
        <f t="shared" si="80"/>
        <v>7.7407407407407405</v>
      </c>
      <c r="AC221" t="s">
        <v>686</v>
      </c>
      <c r="AE221" t="s">
        <v>970</v>
      </c>
      <c r="AF221">
        <f t="shared" si="81"/>
        <v>32.777777777777779</v>
      </c>
      <c r="AG221">
        <v>295</v>
      </c>
      <c r="AH221">
        <f t="shared" si="82"/>
        <v>30.046296296296294</v>
      </c>
      <c r="AI221" t="s">
        <v>653</v>
      </c>
      <c r="AU221" s="5"/>
      <c r="AV221" s="6"/>
      <c r="AW221" s="6"/>
      <c r="AX221" s="6"/>
      <c r="AY221" s="6"/>
      <c r="AZ221" s="6"/>
      <c r="BA221" s="6"/>
      <c r="BB221" s="6"/>
      <c r="BC221" s="6"/>
    </row>
    <row r="222" spans="1:55" x14ac:dyDescent="0.35">
      <c r="A222" t="s">
        <v>34</v>
      </c>
      <c r="M222" t="s">
        <v>345</v>
      </c>
      <c r="N222">
        <f t="shared" si="70"/>
        <v>6.666666666666667</v>
      </c>
      <c r="O222">
        <v>60</v>
      </c>
      <c r="P222">
        <f t="shared" si="71"/>
        <v>6.1111111111111116</v>
      </c>
      <c r="R222" s="26">
        <v>368</v>
      </c>
      <c r="S222" s="34" t="s">
        <v>499</v>
      </c>
      <c r="T222" s="34">
        <f t="shared" si="74"/>
        <v>22.222222222222221</v>
      </c>
      <c r="U222" s="34">
        <v>200</v>
      </c>
      <c r="V222" s="34">
        <f t="shared" si="75"/>
        <v>20.37037037037037</v>
      </c>
      <c r="Y222" t="s">
        <v>744</v>
      </c>
      <c r="Z222">
        <f t="shared" si="83"/>
        <v>14.666666666666666</v>
      </c>
      <c r="AA222">
        <v>132</v>
      </c>
      <c r="AB222">
        <f t="shared" si="80"/>
        <v>13.444444444444443</v>
      </c>
      <c r="AC222" t="s">
        <v>650</v>
      </c>
      <c r="AE222" t="s">
        <v>971</v>
      </c>
      <c r="AF222">
        <f t="shared" si="81"/>
        <v>31.333333333333332</v>
      </c>
      <c r="AG222">
        <v>282</v>
      </c>
      <c r="AH222">
        <f t="shared" si="82"/>
        <v>28.722222222222218</v>
      </c>
      <c r="AI222" t="s">
        <v>653</v>
      </c>
      <c r="AU222" s="5"/>
      <c r="AV222" s="6"/>
      <c r="AW222" s="6"/>
      <c r="AX222" s="6"/>
      <c r="AY222" s="6"/>
      <c r="AZ222" s="6"/>
      <c r="BA222" s="6"/>
      <c r="BB222" s="6"/>
      <c r="BC222" s="6"/>
    </row>
    <row r="223" spans="1:55" x14ac:dyDescent="0.35">
      <c r="A223" t="s">
        <v>34</v>
      </c>
      <c r="M223" t="s">
        <v>346</v>
      </c>
      <c r="N223">
        <f t="shared" si="70"/>
        <v>5.7777777777777777</v>
      </c>
      <c r="O223">
        <v>52</v>
      </c>
      <c r="P223">
        <f t="shared" si="71"/>
        <v>5.2962962962962967</v>
      </c>
      <c r="S223" s="34" t="s">
        <v>500</v>
      </c>
      <c r="T223" s="34">
        <f t="shared" si="74"/>
        <v>23.333333333333332</v>
      </c>
      <c r="U223" s="34">
        <v>210</v>
      </c>
      <c r="V223" s="34">
        <f t="shared" si="75"/>
        <v>21.388888888888886</v>
      </c>
      <c r="Y223" t="s">
        <v>745</v>
      </c>
      <c r="Z223">
        <f t="shared" si="83"/>
        <v>13.444444444444445</v>
      </c>
      <c r="AA223">
        <v>121</v>
      </c>
      <c r="AB223">
        <f t="shared" si="80"/>
        <v>12.324074074074074</v>
      </c>
      <c r="AC223" t="s">
        <v>653</v>
      </c>
      <c r="AE223" t="s">
        <v>974</v>
      </c>
      <c r="AF223">
        <f t="shared" si="81"/>
        <v>24.666666666666668</v>
      </c>
      <c r="AG223">
        <v>222</v>
      </c>
      <c r="AH223">
        <f t="shared" si="82"/>
        <v>22.611111111111114</v>
      </c>
      <c r="AI223" t="s">
        <v>972</v>
      </c>
      <c r="AU223" s="5"/>
      <c r="AV223" s="6"/>
      <c r="AW223" s="6"/>
      <c r="AX223" s="6"/>
      <c r="AY223" s="6"/>
      <c r="AZ223" s="6"/>
      <c r="BA223" s="6"/>
      <c r="BB223" s="6"/>
      <c r="BC223" s="6"/>
    </row>
    <row r="224" spans="1:55" x14ac:dyDescent="0.35">
      <c r="A224" t="s">
        <v>34</v>
      </c>
      <c r="M224" t="s">
        <v>348</v>
      </c>
      <c r="N224">
        <f t="shared" si="70"/>
        <v>7.333333333333333</v>
      </c>
      <c r="O224">
        <v>66</v>
      </c>
      <c r="P224">
        <f t="shared" si="71"/>
        <v>6.7222222222222214</v>
      </c>
      <c r="S224" s="34" t="s">
        <v>501</v>
      </c>
      <c r="T224" s="34">
        <f t="shared" si="74"/>
        <v>16.444444444444443</v>
      </c>
      <c r="U224" s="34">
        <v>148</v>
      </c>
      <c r="V224" s="34">
        <f t="shared" si="75"/>
        <v>15.074074074074071</v>
      </c>
      <c r="Y224" t="s">
        <v>746</v>
      </c>
      <c r="Z224">
        <f t="shared" si="83"/>
        <v>32</v>
      </c>
      <c r="AA224">
        <v>288</v>
      </c>
      <c r="AB224">
        <f t="shared" si="80"/>
        <v>29.333333333333332</v>
      </c>
      <c r="AC224" t="s">
        <v>584</v>
      </c>
      <c r="AE224" t="s">
        <v>975</v>
      </c>
      <c r="AF224">
        <f t="shared" si="81"/>
        <v>28.555555555555557</v>
      </c>
      <c r="AG224">
        <v>257</v>
      </c>
      <c r="AH224">
        <f t="shared" si="82"/>
        <v>26.175925925925927</v>
      </c>
      <c r="AI224" t="s">
        <v>697</v>
      </c>
      <c r="AU224" s="5"/>
      <c r="AV224" s="6"/>
      <c r="AW224" s="6"/>
      <c r="AX224" s="6"/>
      <c r="AY224" s="6"/>
      <c r="AZ224" s="6"/>
      <c r="BA224" s="6"/>
      <c r="BB224" s="6"/>
      <c r="BC224" s="6"/>
    </row>
    <row r="225" spans="1:55" x14ac:dyDescent="0.35">
      <c r="A225" t="s">
        <v>34</v>
      </c>
      <c r="M225" t="s">
        <v>347</v>
      </c>
      <c r="N225">
        <f t="shared" si="70"/>
        <v>9</v>
      </c>
      <c r="O225">
        <v>81</v>
      </c>
      <c r="P225">
        <f t="shared" si="71"/>
        <v>8.25</v>
      </c>
      <c r="S225" s="34" t="s">
        <v>502</v>
      </c>
      <c r="T225" s="34">
        <f t="shared" si="74"/>
        <v>16.777777777777779</v>
      </c>
      <c r="U225" s="34">
        <v>151</v>
      </c>
      <c r="V225" s="34">
        <f t="shared" si="75"/>
        <v>15.379629629629632</v>
      </c>
      <c r="W225" t="s">
        <v>503</v>
      </c>
      <c r="Y225" s="32" t="s">
        <v>749</v>
      </c>
      <c r="Z225" s="32">
        <f t="shared" si="83"/>
        <v>10.111111111111111</v>
      </c>
      <c r="AA225" s="32">
        <v>91</v>
      </c>
      <c r="AB225" s="32">
        <f t="shared" si="80"/>
        <v>9.2685185185185173</v>
      </c>
      <c r="AC225" s="32" t="s">
        <v>747</v>
      </c>
      <c r="AE225" t="s">
        <v>976</v>
      </c>
      <c r="AF225">
        <f t="shared" si="81"/>
        <v>36.555555555555557</v>
      </c>
      <c r="AG225">
        <v>329</v>
      </c>
      <c r="AH225">
        <f t="shared" si="82"/>
        <v>33.50925925925926</v>
      </c>
      <c r="AI225" t="s">
        <v>663</v>
      </c>
      <c r="AU225" s="5"/>
      <c r="AV225" s="6"/>
      <c r="AW225" s="6"/>
      <c r="AX225" s="6"/>
      <c r="AY225" s="6"/>
      <c r="AZ225" s="6"/>
      <c r="BA225" s="6"/>
      <c r="BB225" s="6"/>
      <c r="BC225" s="6"/>
    </row>
    <row r="226" spans="1:55" x14ac:dyDescent="0.35">
      <c r="A226" t="s">
        <v>34</v>
      </c>
      <c r="M226" s="32" t="s">
        <v>349</v>
      </c>
      <c r="N226" s="32">
        <f t="shared" si="70"/>
        <v>8.5555555555555554</v>
      </c>
      <c r="O226" s="32">
        <v>77</v>
      </c>
      <c r="P226" s="32">
        <f t="shared" si="71"/>
        <v>7.8425925925925926</v>
      </c>
      <c r="Q226" t="s">
        <v>350</v>
      </c>
      <c r="S226" s="34" t="s">
        <v>504</v>
      </c>
      <c r="T226" s="34">
        <f t="shared" si="74"/>
        <v>10.222222222222221</v>
      </c>
      <c r="U226" s="34">
        <v>92</v>
      </c>
      <c r="V226" s="34">
        <f t="shared" si="75"/>
        <v>9.3703703703703685</v>
      </c>
      <c r="Y226" s="32" t="s">
        <v>750</v>
      </c>
      <c r="Z226" s="32">
        <f t="shared" si="83"/>
        <v>19.444444444444443</v>
      </c>
      <c r="AA226" s="32">
        <v>175</v>
      </c>
      <c r="AB226" s="32">
        <f t="shared" si="80"/>
        <v>17.824074074074073</v>
      </c>
      <c r="AC226" s="32" t="s">
        <v>748</v>
      </c>
      <c r="AE226" t="s">
        <v>977</v>
      </c>
      <c r="AF226">
        <f t="shared" si="81"/>
        <v>27.333333333333332</v>
      </c>
      <c r="AG226">
        <v>246</v>
      </c>
      <c r="AH226">
        <f t="shared" si="82"/>
        <v>25.055555555555554</v>
      </c>
      <c r="AI226" t="s">
        <v>731</v>
      </c>
      <c r="AU226" s="5"/>
      <c r="AV226" s="6"/>
      <c r="AW226" s="6"/>
      <c r="AX226" s="6"/>
      <c r="AY226" s="6"/>
      <c r="AZ226" s="6"/>
      <c r="BA226" s="6"/>
      <c r="BB226" s="6"/>
      <c r="BC226" s="6"/>
    </row>
    <row r="227" spans="1:55" x14ac:dyDescent="0.35">
      <c r="A227" t="s">
        <v>34</v>
      </c>
      <c r="M227" s="32" t="s">
        <v>351</v>
      </c>
      <c r="N227" s="32">
        <f t="shared" si="70"/>
        <v>8</v>
      </c>
      <c r="O227" s="32">
        <v>72</v>
      </c>
      <c r="P227" s="32">
        <f t="shared" si="71"/>
        <v>7.333333333333333</v>
      </c>
      <c r="Q227" t="s">
        <v>350</v>
      </c>
      <c r="R227" s="26">
        <v>199</v>
      </c>
      <c r="S227" s="34" t="s">
        <v>505</v>
      </c>
      <c r="T227" s="34">
        <f t="shared" si="74"/>
        <v>6.333333333333333</v>
      </c>
      <c r="U227" s="34">
        <v>57</v>
      </c>
      <c r="V227" s="34">
        <f t="shared" si="75"/>
        <v>5.8055555555555545</v>
      </c>
      <c r="W227" t="s">
        <v>508</v>
      </c>
      <c r="Y227" t="s">
        <v>751</v>
      </c>
      <c r="Z227">
        <f t="shared" si="83"/>
        <v>30.111111111111111</v>
      </c>
      <c r="AA227">
        <v>271</v>
      </c>
      <c r="AB227">
        <f t="shared" si="80"/>
        <v>27.601851851851851</v>
      </c>
      <c r="AC227" t="s">
        <v>698</v>
      </c>
      <c r="AE227" t="s">
        <v>978</v>
      </c>
      <c r="AF227">
        <f t="shared" si="81"/>
        <v>42</v>
      </c>
      <c r="AG227">
        <v>378</v>
      </c>
      <c r="AH227">
        <f t="shared" si="82"/>
        <v>38.5</v>
      </c>
      <c r="AI227" t="s">
        <v>979</v>
      </c>
      <c r="AJ227" s="26">
        <v>3164</v>
      </c>
      <c r="AU227" s="5"/>
      <c r="AV227" s="6"/>
      <c r="AW227" s="6"/>
      <c r="AX227" s="6"/>
      <c r="AY227" s="6"/>
      <c r="AZ227" s="6"/>
      <c r="BA227" s="6"/>
      <c r="BB227" s="6"/>
      <c r="BC227" s="6"/>
    </row>
    <row r="228" spans="1:55" x14ac:dyDescent="0.35">
      <c r="A228" t="s">
        <v>34</v>
      </c>
      <c r="M228" s="32" t="s">
        <v>352</v>
      </c>
      <c r="N228" s="32">
        <f t="shared" si="70"/>
        <v>13.666666666666666</v>
      </c>
      <c r="O228" s="32">
        <v>123</v>
      </c>
      <c r="P228" s="32">
        <f t="shared" si="71"/>
        <v>12.527777777777777</v>
      </c>
      <c r="Q228" t="s">
        <v>353</v>
      </c>
      <c r="S228" s="34" t="s">
        <v>506</v>
      </c>
      <c r="T228" s="34">
        <f t="shared" si="74"/>
        <v>14.111111111111111</v>
      </c>
      <c r="U228" s="34">
        <v>127</v>
      </c>
      <c r="V228" s="34">
        <f t="shared" si="75"/>
        <v>12.935185185185185</v>
      </c>
      <c r="Y228" s="32" t="s">
        <v>752</v>
      </c>
      <c r="Z228" s="32">
        <f t="shared" si="83"/>
        <v>20</v>
      </c>
      <c r="AA228" s="32">
        <v>180</v>
      </c>
      <c r="AB228" s="32">
        <f t="shared" si="80"/>
        <v>18.333333333333332</v>
      </c>
      <c r="AC228" s="32" t="s">
        <v>754</v>
      </c>
      <c r="AE228" t="s">
        <v>980</v>
      </c>
      <c r="AF228">
        <f t="shared" si="81"/>
        <v>36</v>
      </c>
      <c r="AG228">
        <v>324</v>
      </c>
      <c r="AH228">
        <f t="shared" si="82"/>
        <v>33</v>
      </c>
      <c r="AI228" t="s">
        <v>650</v>
      </c>
      <c r="AU228" s="5"/>
      <c r="AV228" s="6"/>
      <c r="AW228" s="6"/>
      <c r="AX228" s="6"/>
      <c r="AY228" s="6"/>
      <c r="AZ228" s="6"/>
      <c r="BA228" s="6"/>
      <c r="BB228" s="6"/>
      <c r="BC228" s="6"/>
    </row>
    <row r="229" spans="1:55" x14ac:dyDescent="0.35">
      <c r="A229" t="s">
        <v>34</v>
      </c>
      <c r="M229" t="s">
        <v>354</v>
      </c>
      <c r="N229">
        <f t="shared" si="70"/>
        <v>8.4444444444444446</v>
      </c>
      <c r="O229">
        <v>76</v>
      </c>
      <c r="P229">
        <f t="shared" si="71"/>
        <v>7.7407407407407405</v>
      </c>
      <c r="S229" s="34" t="s">
        <v>507</v>
      </c>
      <c r="T229" s="34">
        <f t="shared" si="74"/>
        <v>12</v>
      </c>
      <c r="U229" s="34">
        <v>108</v>
      </c>
      <c r="V229" s="34">
        <f t="shared" si="75"/>
        <v>11</v>
      </c>
      <c r="X229" s="26">
        <v>1619</v>
      </c>
      <c r="Y229" t="s">
        <v>753</v>
      </c>
      <c r="Z229">
        <f t="shared" si="83"/>
        <v>18.666666666666668</v>
      </c>
      <c r="AA229">
        <v>168</v>
      </c>
      <c r="AB229">
        <f t="shared" si="80"/>
        <v>17.111111111111111</v>
      </c>
      <c r="AC229" t="s">
        <v>721</v>
      </c>
      <c r="AE229" t="s">
        <v>981</v>
      </c>
      <c r="AF229">
        <f t="shared" si="81"/>
        <v>38.222222222222221</v>
      </c>
      <c r="AG229">
        <v>344</v>
      </c>
      <c r="AH229">
        <f t="shared" si="82"/>
        <v>35.037037037037038</v>
      </c>
      <c r="AI229" t="s">
        <v>731</v>
      </c>
      <c r="AU229" s="5"/>
      <c r="AV229" s="6"/>
      <c r="AW229" s="6"/>
      <c r="AX229" s="6"/>
      <c r="AY229" s="6"/>
      <c r="AZ229" s="6"/>
      <c r="BA229" s="6"/>
      <c r="BB229" s="6"/>
      <c r="BC229" s="6"/>
    </row>
    <row r="230" spans="1:55" x14ac:dyDescent="0.35">
      <c r="A230" t="s">
        <v>34</v>
      </c>
      <c r="M230" t="s">
        <v>355</v>
      </c>
      <c r="N230">
        <f t="shared" si="70"/>
        <v>10.111111111111111</v>
      </c>
      <c r="O230">
        <v>91</v>
      </c>
      <c r="P230">
        <f t="shared" si="71"/>
        <v>9.2685185185185173</v>
      </c>
      <c r="S230" s="34" t="s">
        <v>509</v>
      </c>
      <c r="T230" s="34">
        <f t="shared" si="74"/>
        <v>12.222222222222221</v>
      </c>
      <c r="U230" s="34">
        <v>110</v>
      </c>
      <c r="V230" s="34">
        <f t="shared" si="75"/>
        <v>11.203703703703702</v>
      </c>
      <c r="Y230" s="34" t="s">
        <v>755</v>
      </c>
      <c r="Z230">
        <f t="shared" si="83"/>
        <v>14.222222222222221</v>
      </c>
      <c r="AA230" s="34">
        <v>128</v>
      </c>
      <c r="AB230">
        <f t="shared" si="80"/>
        <v>13.037037037037036</v>
      </c>
      <c r="AC230" t="s">
        <v>672</v>
      </c>
      <c r="AE230" t="s">
        <v>982</v>
      </c>
      <c r="AF230">
        <f t="shared" si="81"/>
        <v>30.888888888888889</v>
      </c>
      <c r="AG230">
        <v>278</v>
      </c>
      <c r="AH230">
        <f t="shared" si="82"/>
        <v>28.314814814814813</v>
      </c>
      <c r="AI230" t="s">
        <v>697</v>
      </c>
      <c r="AU230" s="5"/>
      <c r="AV230" s="6"/>
      <c r="AW230" s="6"/>
      <c r="AX230" s="6"/>
      <c r="AY230" s="6"/>
      <c r="AZ230" s="6"/>
      <c r="BA230" s="6"/>
      <c r="BB230" s="6"/>
      <c r="BC230" s="6"/>
    </row>
    <row r="231" spans="1:55" x14ac:dyDescent="0.35">
      <c r="A231" t="s">
        <v>34</v>
      </c>
      <c r="M231" t="s">
        <v>356</v>
      </c>
      <c r="N231">
        <f t="shared" si="70"/>
        <v>7.1111111111111107</v>
      </c>
      <c r="O231" s="34">
        <v>64</v>
      </c>
      <c r="P231" s="34">
        <f t="shared" si="71"/>
        <v>6.5185185185185182</v>
      </c>
      <c r="S231" s="34" t="s">
        <v>510</v>
      </c>
      <c r="T231" s="34">
        <f t="shared" si="74"/>
        <v>16.444444444444443</v>
      </c>
      <c r="U231" s="34">
        <v>148</v>
      </c>
      <c r="V231" s="34">
        <f t="shared" si="75"/>
        <v>15.074074074074071</v>
      </c>
      <c r="Y231" t="s">
        <v>756</v>
      </c>
      <c r="Z231">
        <f t="shared" si="83"/>
        <v>16</v>
      </c>
      <c r="AA231">
        <v>144</v>
      </c>
      <c r="AB231">
        <f t="shared" si="80"/>
        <v>14.666666666666666</v>
      </c>
      <c r="AE231" t="s">
        <v>983</v>
      </c>
      <c r="AF231">
        <f t="shared" si="81"/>
        <v>14</v>
      </c>
      <c r="AG231">
        <v>126</v>
      </c>
      <c r="AH231">
        <f t="shared" si="82"/>
        <v>12.833333333333334</v>
      </c>
      <c r="AI231" t="s">
        <v>686</v>
      </c>
      <c r="AU231" s="5"/>
      <c r="AV231" s="6"/>
      <c r="AW231" s="6"/>
      <c r="AX231" s="6"/>
      <c r="AY231" s="6"/>
      <c r="AZ231" s="6"/>
      <c r="BA231" s="6"/>
      <c r="BB231" s="6"/>
      <c r="BC231" s="6"/>
    </row>
    <row r="232" spans="1:55" x14ac:dyDescent="0.35">
      <c r="A232" t="s">
        <v>34</v>
      </c>
      <c r="M232" t="s">
        <v>357</v>
      </c>
      <c r="N232">
        <f t="shared" si="70"/>
        <v>6.333333333333333</v>
      </c>
      <c r="O232" s="34">
        <v>57</v>
      </c>
      <c r="P232" s="34">
        <f t="shared" si="71"/>
        <v>5.8055555555555545</v>
      </c>
      <c r="S232" s="34" t="s">
        <v>511</v>
      </c>
      <c r="T232" s="34">
        <f t="shared" si="74"/>
        <v>9.4444444444444446</v>
      </c>
      <c r="U232" s="34">
        <v>85</v>
      </c>
      <c r="V232" s="34">
        <f t="shared" si="75"/>
        <v>8.6574074074074066</v>
      </c>
      <c r="Y232" t="s">
        <v>756</v>
      </c>
      <c r="Z232">
        <f t="shared" si="83"/>
        <v>16.888888888888889</v>
      </c>
      <c r="AA232">
        <v>152</v>
      </c>
      <c r="AB232">
        <f t="shared" si="80"/>
        <v>15.481481481481481</v>
      </c>
      <c r="AE232" t="s">
        <v>984</v>
      </c>
      <c r="AF232">
        <f t="shared" si="81"/>
        <v>32</v>
      </c>
      <c r="AG232">
        <v>288</v>
      </c>
      <c r="AH232">
        <f t="shared" si="82"/>
        <v>29.333333333333332</v>
      </c>
      <c r="AI232" t="s">
        <v>653</v>
      </c>
      <c r="AU232" s="5"/>
      <c r="AV232" s="6"/>
      <c r="AW232" s="6"/>
      <c r="AX232" s="6"/>
      <c r="AY232" s="6"/>
      <c r="AZ232" s="6"/>
      <c r="BA232" s="6"/>
      <c r="BB232" s="6"/>
      <c r="BC232" s="6"/>
    </row>
    <row r="233" spans="1:55" x14ac:dyDescent="0.35">
      <c r="A233" t="s">
        <v>34</v>
      </c>
      <c r="M233" t="s">
        <v>358</v>
      </c>
      <c r="N233">
        <f t="shared" ref="N233:N240" si="84">O233/9</f>
        <v>5.1111111111111107</v>
      </c>
      <c r="O233">
        <v>46</v>
      </c>
      <c r="P233" s="34">
        <f t="shared" ref="P233:P240" si="85">N233*22/24</f>
        <v>4.6851851851851842</v>
      </c>
      <c r="S233" s="34" t="s">
        <v>512</v>
      </c>
      <c r="T233" s="34">
        <f t="shared" si="74"/>
        <v>10.111111111111111</v>
      </c>
      <c r="U233" s="34">
        <v>91</v>
      </c>
      <c r="V233" s="34">
        <f t="shared" si="75"/>
        <v>9.2685185185185173</v>
      </c>
      <c r="Y233" t="s">
        <v>757</v>
      </c>
      <c r="Z233">
        <f t="shared" si="83"/>
        <v>27.333333333333332</v>
      </c>
      <c r="AA233">
        <v>246</v>
      </c>
      <c r="AB233">
        <f t="shared" si="80"/>
        <v>25.055555555555554</v>
      </c>
      <c r="AC233" t="s">
        <v>702</v>
      </c>
      <c r="AE233" t="s">
        <v>985</v>
      </c>
      <c r="AF233">
        <f t="shared" si="81"/>
        <v>33.333333333333336</v>
      </c>
      <c r="AG233">
        <v>300</v>
      </c>
      <c r="AH233">
        <f t="shared" si="82"/>
        <v>30.555555555555557</v>
      </c>
      <c r="AI233" t="s">
        <v>986</v>
      </c>
      <c r="AJ233" s="26">
        <v>1660</v>
      </c>
      <c r="AU233" s="5"/>
      <c r="AV233" s="6"/>
      <c r="AW233" s="6"/>
      <c r="AX233" s="6"/>
      <c r="AY233" s="6"/>
      <c r="AZ233" s="6"/>
      <c r="BA233" s="6"/>
      <c r="BB233" s="6"/>
      <c r="BC233" s="6"/>
    </row>
    <row r="234" spans="1:55" x14ac:dyDescent="0.35">
      <c r="A234" t="s">
        <v>34</v>
      </c>
      <c r="M234" t="s">
        <v>359</v>
      </c>
      <c r="N234">
        <f t="shared" si="84"/>
        <v>7.4444444444444446</v>
      </c>
      <c r="O234">
        <v>67</v>
      </c>
      <c r="P234" s="34">
        <f t="shared" si="85"/>
        <v>6.8240740740740735</v>
      </c>
      <c r="S234" s="34" t="s">
        <v>513</v>
      </c>
      <c r="T234" s="34">
        <f t="shared" si="74"/>
        <v>9.4444444444444446</v>
      </c>
      <c r="U234" s="34">
        <v>85</v>
      </c>
      <c r="V234" s="34">
        <f t="shared" si="75"/>
        <v>8.6574074074074066</v>
      </c>
      <c r="Y234" t="s">
        <v>758</v>
      </c>
      <c r="Z234">
        <f t="shared" si="83"/>
        <v>40.222222222222221</v>
      </c>
      <c r="AA234">
        <v>362</v>
      </c>
      <c r="AB234">
        <f t="shared" si="80"/>
        <v>36.870370370370374</v>
      </c>
      <c r="AC234" t="s">
        <v>759</v>
      </c>
      <c r="AD234" s="26">
        <f>SUM(AA218:AA234)-AA219-AA225-AA226-AA228</f>
        <v>2495</v>
      </c>
      <c r="AE234" t="s">
        <v>987</v>
      </c>
      <c r="AF234">
        <f t="shared" si="81"/>
        <v>29.111111111111111</v>
      </c>
      <c r="AG234">
        <v>262</v>
      </c>
      <c r="AH234">
        <f t="shared" si="82"/>
        <v>26.685185185185187</v>
      </c>
      <c r="AI234" t="s">
        <v>663</v>
      </c>
      <c r="AU234" s="5"/>
      <c r="AV234" s="6"/>
      <c r="AW234" s="6"/>
      <c r="AX234" s="6"/>
      <c r="AY234" s="6"/>
      <c r="AZ234" s="6"/>
      <c r="BA234" s="6"/>
      <c r="BB234" s="6"/>
      <c r="BC234" s="6"/>
    </row>
    <row r="235" spans="1:55" x14ac:dyDescent="0.35">
      <c r="A235" t="s">
        <v>34</v>
      </c>
      <c r="M235" t="s">
        <v>360</v>
      </c>
      <c r="N235">
        <f t="shared" si="84"/>
        <v>26.777777777777779</v>
      </c>
      <c r="O235">
        <v>241</v>
      </c>
      <c r="P235" s="34">
        <f t="shared" si="85"/>
        <v>24.546296296296294</v>
      </c>
      <c r="S235" s="34" t="s">
        <v>514</v>
      </c>
      <c r="T235" s="34">
        <f t="shared" si="74"/>
        <v>7.7777777777777777</v>
      </c>
      <c r="U235" s="34">
        <v>70</v>
      </c>
      <c r="V235" s="34">
        <f t="shared" si="75"/>
        <v>7.1296296296296298</v>
      </c>
      <c r="Y235" t="s">
        <v>760</v>
      </c>
      <c r="Z235">
        <f t="shared" si="83"/>
        <v>30.666666666666668</v>
      </c>
      <c r="AA235">
        <v>276</v>
      </c>
      <c r="AB235">
        <f t="shared" si="80"/>
        <v>28.111111111111114</v>
      </c>
      <c r="AC235" t="s">
        <v>672</v>
      </c>
      <c r="AE235" t="s">
        <v>988</v>
      </c>
      <c r="AF235">
        <f t="shared" si="81"/>
        <v>24.333333333333332</v>
      </c>
      <c r="AG235">
        <v>219</v>
      </c>
      <c r="AH235">
        <f t="shared" si="82"/>
        <v>22.305555555555554</v>
      </c>
      <c r="AI235" t="s">
        <v>659</v>
      </c>
      <c r="AU235" s="5"/>
      <c r="AV235" s="6"/>
      <c r="AW235" s="6"/>
      <c r="AX235" s="6"/>
      <c r="AY235" s="6"/>
      <c r="AZ235" s="6"/>
      <c r="BA235" s="6"/>
      <c r="BB235" s="6"/>
      <c r="BC235" s="6"/>
    </row>
    <row r="236" spans="1:55" x14ac:dyDescent="0.35">
      <c r="A236" t="s">
        <v>34</v>
      </c>
      <c r="M236" t="s">
        <v>361</v>
      </c>
      <c r="N236">
        <f t="shared" si="84"/>
        <v>26.222222222222221</v>
      </c>
      <c r="O236">
        <v>236</v>
      </c>
      <c r="P236" s="34">
        <f t="shared" si="85"/>
        <v>24.037037037037038</v>
      </c>
      <c r="S236" s="34" t="s">
        <v>514</v>
      </c>
      <c r="T236" s="34">
        <f t="shared" si="74"/>
        <v>11.333333333333334</v>
      </c>
      <c r="U236" s="34">
        <v>102</v>
      </c>
      <c r="V236" s="34">
        <f t="shared" si="75"/>
        <v>10.388888888888889</v>
      </c>
      <c r="Y236" t="s">
        <v>761</v>
      </c>
      <c r="Z236">
        <f t="shared" si="83"/>
        <v>12.888888888888889</v>
      </c>
      <c r="AA236">
        <v>116</v>
      </c>
      <c r="AB236">
        <f t="shared" si="80"/>
        <v>11.814814814814815</v>
      </c>
      <c r="AE236" t="s">
        <v>989</v>
      </c>
      <c r="AF236">
        <f t="shared" si="81"/>
        <v>32.777777777777779</v>
      </c>
      <c r="AG236">
        <v>295</v>
      </c>
      <c r="AH236">
        <f t="shared" si="82"/>
        <v>30.046296296296294</v>
      </c>
      <c r="AI236" t="s">
        <v>653</v>
      </c>
      <c r="AU236" s="5"/>
      <c r="AV236" s="6"/>
      <c r="AW236" s="6"/>
      <c r="AX236" s="6"/>
      <c r="AY236" s="6"/>
      <c r="AZ236" s="6"/>
      <c r="BA236" s="6"/>
      <c r="BB236" s="6"/>
      <c r="BC236" s="6"/>
    </row>
    <row r="237" spans="1:55" x14ac:dyDescent="0.35">
      <c r="A237" t="s">
        <v>34</v>
      </c>
      <c r="M237" t="s">
        <v>362</v>
      </c>
      <c r="N237">
        <f t="shared" si="84"/>
        <v>24</v>
      </c>
      <c r="O237">
        <v>216</v>
      </c>
      <c r="P237" s="34">
        <f t="shared" si="85"/>
        <v>22</v>
      </c>
      <c r="S237" s="34" t="s">
        <v>515</v>
      </c>
      <c r="T237" s="34">
        <f t="shared" si="74"/>
        <v>8.6666666666666661</v>
      </c>
      <c r="U237" s="34">
        <v>78</v>
      </c>
      <c r="V237" s="34">
        <f t="shared" si="75"/>
        <v>7.9444444444444438</v>
      </c>
      <c r="Y237" t="s">
        <v>761</v>
      </c>
      <c r="Z237">
        <f t="shared" si="83"/>
        <v>30.888888888888889</v>
      </c>
      <c r="AA237">
        <v>278</v>
      </c>
      <c r="AB237">
        <f t="shared" si="80"/>
        <v>28.314814814814813</v>
      </c>
      <c r="AC237" t="s">
        <v>762</v>
      </c>
      <c r="AE237" t="s">
        <v>990</v>
      </c>
      <c r="AF237">
        <f t="shared" si="81"/>
        <v>43.111111111111114</v>
      </c>
      <c r="AG237">
        <v>388</v>
      </c>
      <c r="AH237">
        <f t="shared" si="82"/>
        <v>39.518518518518526</v>
      </c>
      <c r="AI237" t="s">
        <v>686</v>
      </c>
      <c r="AU237" s="5"/>
      <c r="AV237" s="6"/>
      <c r="AW237" s="6"/>
      <c r="AX237" s="6"/>
      <c r="AY237" s="6"/>
      <c r="AZ237" s="6"/>
      <c r="BA237" s="6"/>
      <c r="BB237" s="6"/>
      <c r="BC237" s="6"/>
    </row>
    <row r="238" spans="1:55" x14ac:dyDescent="0.35">
      <c r="A238" t="s">
        <v>34</v>
      </c>
      <c r="M238" t="s">
        <v>363</v>
      </c>
      <c r="N238">
        <f t="shared" si="84"/>
        <v>20.333333333333332</v>
      </c>
      <c r="O238">
        <v>183</v>
      </c>
      <c r="P238" s="34">
        <f t="shared" si="85"/>
        <v>18.638888888888889</v>
      </c>
      <c r="S238" s="32" t="s">
        <v>516</v>
      </c>
      <c r="T238" s="32">
        <f t="shared" si="74"/>
        <v>6.7777777777777777</v>
      </c>
      <c r="U238" s="32">
        <v>61</v>
      </c>
      <c r="V238" s="32">
        <f t="shared" si="75"/>
        <v>6.2129629629629628</v>
      </c>
      <c r="W238" s="32" t="s">
        <v>517</v>
      </c>
      <c r="Y238" t="s">
        <v>763</v>
      </c>
      <c r="Z238">
        <f t="shared" si="83"/>
        <v>30.777777777777779</v>
      </c>
      <c r="AA238">
        <v>277</v>
      </c>
      <c r="AB238">
        <f t="shared" si="80"/>
        <v>28.212962962962962</v>
      </c>
      <c r="AC238" t="s">
        <v>731</v>
      </c>
      <c r="AE238" t="s">
        <v>991</v>
      </c>
      <c r="AF238">
        <f t="shared" si="81"/>
        <v>25.333333333333332</v>
      </c>
      <c r="AG238">
        <v>228</v>
      </c>
      <c r="AH238">
        <f t="shared" si="82"/>
        <v>23.222222222222218</v>
      </c>
      <c r="AI238" t="s">
        <v>992</v>
      </c>
      <c r="AJ238" s="26">
        <v>1392</v>
      </c>
      <c r="AU238" s="5"/>
      <c r="AV238" s="5"/>
      <c r="AW238" s="5"/>
      <c r="AX238" s="5"/>
      <c r="AY238" s="5"/>
      <c r="AZ238" s="5"/>
      <c r="BA238" s="5"/>
      <c r="BB238" s="5"/>
      <c r="BC238" s="5"/>
    </row>
    <row r="239" spans="1:55" x14ac:dyDescent="0.35">
      <c r="A239" t="s">
        <v>34</v>
      </c>
      <c r="M239" s="32" t="s">
        <v>364</v>
      </c>
      <c r="N239" s="32">
        <f t="shared" si="84"/>
        <v>24</v>
      </c>
      <c r="O239" s="32">
        <v>216</v>
      </c>
      <c r="P239" s="32">
        <f t="shared" si="85"/>
        <v>22</v>
      </c>
      <c r="Q239" t="s">
        <v>366</v>
      </c>
      <c r="S239" s="34" t="s">
        <v>518</v>
      </c>
      <c r="T239" s="34">
        <f t="shared" si="74"/>
        <v>8.5555555555555554</v>
      </c>
      <c r="U239" s="34">
        <v>77</v>
      </c>
      <c r="V239" s="34">
        <f t="shared" si="75"/>
        <v>7.8425925925925926</v>
      </c>
      <c r="Y239" t="s">
        <v>764</v>
      </c>
      <c r="Z239">
        <f t="shared" si="83"/>
        <v>27.333333333333332</v>
      </c>
      <c r="AA239">
        <v>246</v>
      </c>
      <c r="AB239">
        <f t="shared" si="80"/>
        <v>25.055555555555554</v>
      </c>
      <c r="AC239" t="s">
        <v>663</v>
      </c>
      <c r="AU239" s="5"/>
      <c r="AV239" s="5">
        <v>1487</v>
      </c>
      <c r="AW239" s="5">
        <v>1488</v>
      </c>
      <c r="AX239" s="5">
        <v>1489</v>
      </c>
      <c r="AY239" s="5">
        <v>1490</v>
      </c>
      <c r="AZ239" s="5">
        <v>1491</v>
      </c>
      <c r="BA239" s="5">
        <v>1492</v>
      </c>
      <c r="BB239" s="5">
        <v>1493</v>
      </c>
      <c r="BC239" s="6" t="s">
        <v>2</v>
      </c>
    </row>
    <row r="240" spans="1:55" x14ac:dyDescent="0.35">
      <c r="A240" t="s">
        <v>34</v>
      </c>
      <c r="M240" s="34" t="s">
        <v>365</v>
      </c>
      <c r="N240">
        <f t="shared" si="84"/>
        <v>11.888888888888889</v>
      </c>
      <c r="O240" s="34">
        <v>107</v>
      </c>
      <c r="P240" s="34">
        <f t="shared" si="85"/>
        <v>10.898148148148147</v>
      </c>
      <c r="R240" s="26">
        <v>1384</v>
      </c>
      <c r="S240" s="34" t="s">
        <v>519</v>
      </c>
      <c r="T240" s="34">
        <f t="shared" si="74"/>
        <v>11.777777777777779</v>
      </c>
      <c r="U240" s="34">
        <v>106</v>
      </c>
      <c r="V240" s="34">
        <f t="shared" si="75"/>
        <v>10.796296296296298</v>
      </c>
      <c r="X240" s="26">
        <v>952</v>
      </c>
      <c r="Y240" t="s">
        <v>765</v>
      </c>
      <c r="Z240">
        <f t="shared" si="83"/>
        <v>27</v>
      </c>
      <c r="AA240">
        <v>243</v>
      </c>
      <c r="AB240">
        <f t="shared" si="80"/>
        <v>24.75</v>
      </c>
      <c r="AC240" t="s">
        <v>766</v>
      </c>
      <c r="AU240" s="5" t="s">
        <v>4</v>
      </c>
      <c r="AV240" s="5">
        <v>17802</v>
      </c>
      <c r="AW240" s="5">
        <v>45540</v>
      </c>
      <c r="AX240" s="5">
        <v>17072</v>
      </c>
      <c r="AY240" s="5">
        <v>16826</v>
      </c>
      <c r="AZ240" s="5">
        <v>60156</v>
      </c>
      <c r="BA240" s="5">
        <v>39008</v>
      </c>
      <c r="BB240" s="5">
        <v>74336</v>
      </c>
      <c r="BC240" s="5">
        <f>SUM(AV240:BB240)</f>
        <v>270740</v>
      </c>
    </row>
    <row r="241" spans="2:55" x14ac:dyDescent="0.35">
      <c r="B241" s="26" t="s">
        <v>127</v>
      </c>
      <c r="C241" s="26">
        <f>SUM(C148:C185)</f>
        <v>432.33333333333343</v>
      </c>
      <c r="D241" s="26">
        <f>SUM(D148:D185)</f>
        <v>3891</v>
      </c>
      <c r="E241" s="26">
        <f>SUM(E148:E185)</f>
        <v>396.30555555555554</v>
      </c>
      <c r="G241" s="26" t="s">
        <v>272</v>
      </c>
      <c r="H241" s="26">
        <f>SUM(H148:H185)-H180-H159-H155-H148</f>
        <v>616.44444444444446</v>
      </c>
      <c r="I241" s="26">
        <f>SUM(I148:I184)-I180-I159-I155-I148</f>
        <v>5548</v>
      </c>
      <c r="J241" s="26">
        <f>SUM(J148:J185)-J180-J159-J155-J148</f>
        <v>565.07407407407402</v>
      </c>
      <c r="K241">
        <f t="shared" ref="K241" si="86">SUM(K148:K168)</f>
        <v>0</v>
      </c>
      <c r="M241" s="26" t="s">
        <v>367</v>
      </c>
      <c r="N241" s="26">
        <f>SUM(N148:N240)-N185-N159-N154-N193-N205-N226-N227-N228-N239</f>
        <v>1043.1111111111109</v>
      </c>
      <c r="O241" s="26">
        <f>SUM(O148:O240)-O185-O159-O154-O193-O205-O226-O227-O228-O239</f>
        <v>9388</v>
      </c>
      <c r="P241" s="26">
        <f>SUM(P148:P240)-P185-P159-P154-P193-P205-P226-P227-P228-P239</f>
        <v>956.18518518518511</v>
      </c>
      <c r="S241" s="35" t="s">
        <v>520</v>
      </c>
      <c r="T241" s="35">
        <f t="shared" si="74"/>
        <v>10.666666666666666</v>
      </c>
      <c r="U241" s="36">
        <v>96</v>
      </c>
      <c r="V241" s="35">
        <f t="shared" si="75"/>
        <v>9.7777777777777768</v>
      </c>
      <c r="W241" s="32" t="s">
        <v>521</v>
      </c>
      <c r="Y241" t="s">
        <v>767</v>
      </c>
      <c r="Z241">
        <f t="shared" si="83"/>
        <v>28</v>
      </c>
      <c r="AA241" s="26">
        <v>252</v>
      </c>
      <c r="AB241">
        <f t="shared" si="80"/>
        <v>25.666666666666668</v>
      </c>
      <c r="AC241" t="s">
        <v>721</v>
      </c>
      <c r="AG241" s="26"/>
      <c r="AU241" s="5" t="s">
        <v>0</v>
      </c>
      <c r="AV241" s="5">
        <v>48.375</v>
      </c>
      <c r="AW241" s="5">
        <v>126.5</v>
      </c>
      <c r="AX241" s="5">
        <v>48.5</v>
      </c>
      <c r="AY241" s="5">
        <v>44.75</v>
      </c>
      <c r="AZ241" s="5">
        <v>162.25</v>
      </c>
      <c r="BA241" s="5">
        <v>106</v>
      </c>
      <c r="BB241" s="5">
        <v>202</v>
      </c>
      <c r="BC241" s="5">
        <f>SUM(AV241:BB241)</f>
        <v>738.375</v>
      </c>
    </row>
    <row r="242" spans="2:55" x14ac:dyDescent="0.35">
      <c r="D242">
        <f>F185+F180+F176+F164+F157</f>
        <v>3891</v>
      </c>
      <c r="I242">
        <f>L184+L177+L161+L155+L151+L150</f>
        <v>5548</v>
      </c>
      <c r="O242">
        <f>R240+R227+R222+R217+R202+R188+R175+R167+R159</f>
        <v>9388</v>
      </c>
      <c r="S242" s="34" t="s">
        <v>522</v>
      </c>
      <c r="T242" s="34">
        <f t="shared" si="74"/>
        <v>10</v>
      </c>
      <c r="U242" s="34">
        <v>90</v>
      </c>
      <c r="V242" s="34">
        <f t="shared" si="75"/>
        <v>9.1666666666666661</v>
      </c>
      <c r="W242">
        <v>2</v>
      </c>
      <c r="Y242" t="s">
        <v>768</v>
      </c>
      <c r="Z242">
        <f t="shared" si="83"/>
        <v>28.111111111111111</v>
      </c>
      <c r="AA242">
        <v>253</v>
      </c>
      <c r="AB242">
        <f t="shared" si="80"/>
        <v>25.768518518518519</v>
      </c>
      <c r="AC242" t="s">
        <v>769</v>
      </c>
      <c r="AU242" s="5" t="s">
        <v>36</v>
      </c>
      <c r="AV242" s="30">
        <v>0.83984374999999956</v>
      </c>
      <c r="AW242" s="30">
        <v>2.1961805555555545</v>
      </c>
      <c r="AX242" s="30">
        <v>0.92621527777777668</v>
      </c>
      <c r="AY242" s="30">
        <v>0.77690972222222177</v>
      </c>
      <c r="AZ242" s="30">
        <v>2.9140624999999973</v>
      </c>
      <c r="BA242" s="30">
        <v>1.9965277777777759</v>
      </c>
      <c r="BB242" s="30">
        <v>3.5069444444444424</v>
      </c>
      <c r="BC242" s="30">
        <f>SUM(AV242:BB242)</f>
        <v>13.156684027777768</v>
      </c>
    </row>
    <row r="243" spans="2:55" x14ac:dyDescent="0.35">
      <c r="S243" s="34" t="s">
        <v>523</v>
      </c>
      <c r="T243" s="34">
        <f t="shared" si="74"/>
        <v>16</v>
      </c>
      <c r="U243" s="34">
        <v>144</v>
      </c>
      <c r="V243" s="34">
        <f t="shared" si="75"/>
        <v>14.666666666666666</v>
      </c>
      <c r="W243" s="32" t="s">
        <v>524</v>
      </c>
      <c r="Y243" t="s">
        <v>770</v>
      </c>
      <c r="Z243">
        <f t="shared" si="83"/>
        <v>21.333333333333332</v>
      </c>
      <c r="AA243">
        <v>192</v>
      </c>
      <c r="AB243">
        <f t="shared" si="80"/>
        <v>19.555555555555554</v>
      </c>
      <c r="AC243" t="s">
        <v>653</v>
      </c>
      <c r="AU243" s="5" t="s">
        <v>1</v>
      </c>
      <c r="AV243" s="6" t="s">
        <v>73</v>
      </c>
      <c r="AW243" s="6" t="s">
        <v>74</v>
      </c>
      <c r="AX243" s="6" t="s">
        <v>67</v>
      </c>
      <c r="AY243" s="6" t="s">
        <v>68</v>
      </c>
      <c r="AZ243" s="6" t="s">
        <v>59</v>
      </c>
      <c r="BA243" s="6" t="s">
        <v>61</v>
      </c>
      <c r="BB243" s="6" t="s">
        <v>63</v>
      </c>
      <c r="BC243" s="6" t="s">
        <v>75</v>
      </c>
    </row>
    <row r="244" spans="2:55" x14ac:dyDescent="0.35">
      <c r="S244" s="34" t="s">
        <v>525</v>
      </c>
      <c r="T244" s="34">
        <f t="shared" si="74"/>
        <v>33.777777777777779</v>
      </c>
      <c r="U244" s="34">
        <v>304</v>
      </c>
      <c r="V244" s="34">
        <f t="shared" si="75"/>
        <v>30.962962962962962</v>
      </c>
      <c r="W244">
        <v>10</v>
      </c>
      <c r="Y244" t="s">
        <v>772</v>
      </c>
      <c r="Z244">
        <f t="shared" si="83"/>
        <v>30.666666666666668</v>
      </c>
      <c r="AA244">
        <v>276</v>
      </c>
      <c r="AB244">
        <f t="shared" si="80"/>
        <v>28.111111111111114</v>
      </c>
      <c r="AC244" t="s">
        <v>771</v>
      </c>
      <c r="AU244" s="5"/>
      <c r="AV244" s="5"/>
      <c r="AW244" s="5"/>
      <c r="AX244" s="5"/>
      <c r="AY244" s="5"/>
      <c r="AZ244" s="5"/>
      <c r="BA244" s="5"/>
      <c r="BB244" s="5"/>
      <c r="BC244" s="5"/>
    </row>
    <row r="245" spans="2:55" x14ac:dyDescent="0.35">
      <c r="I245">
        <f>I242-I241</f>
        <v>0</v>
      </c>
      <c r="M245">
        <f>1485-65</f>
        <v>1420</v>
      </c>
      <c r="S245" s="34" t="s">
        <v>526</v>
      </c>
      <c r="T245" s="34">
        <f t="shared" si="74"/>
        <v>24.444444444444443</v>
      </c>
      <c r="U245" s="34">
        <v>220</v>
      </c>
      <c r="V245" s="34">
        <f t="shared" si="75"/>
        <v>22.407407407407405</v>
      </c>
      <c r="W245">
        <v>8</v>
      </c>
      <c r="Y245" t="s">
        <v>773</v>
      </c>
      <c r="Z245">
        <f t="shared" si="83"/>
        <v>6.666666666666667</v>
      </c>
      <c r="AA245">
        <v>60</v>
      </c>
      <c r="AB245">
        <f t="shared" si="80"/>
        <v>6.1111111111111116</v>
      </c>
      <c r="AU245" s="5"/>
      <c r="AV245" s="5"/>
      <c r="AW245" s="5"/>
      <c r="AX245" s="5"/>
      <c r="AY245" s="5"/>
      <c r="AZ245" s="5"/>
      <c r="BA245" s="5"/>
      <c r="BB245" s="5"/>
      <c r="BC245" s="5"/>
    </row>
    <row r="246" spans="2:55" x14ac:dyDescent="0.35">
      <c r="M246">
        <f>1485-1458</f>
        <v>27</v>
      </c>
      <c r="S246" s="34" t="s">
        <v>527</v>
      </c>
      <c r="T246" s="34">
        <f t="shared" si="74"/>
        <v>14</v>
      </c>
      <c r="U246" s="34">
        <v>126</v>
      </c>
      <c r="V246" s="34">
        <f t="shared" si="75"/>
        <v>12.833333333333334</v>
      </c>
      <c r="W246">
        <v>5</v>
      </c>
      <c r="Y246" t="s">
        <v>774</v>
      </c>
      <c r="Z246">
        <f t="shared" si="83"/>
        <v>10.666666666666666</v>
      </c>
      <c r="AA246">
        <v>96</v>
      </c>
      <c r="AB246">
        <f t="shared" si="80"/>
        <v>9.7777777777777768</v>
      </c>
      <c r="AD246" s="26">
        <v>2565</v>
      </c>
      <c r="AU246" s="5"/>
      <c r="AV246" s="5"/>
      <c r="AW246" s="5"/>
      <c r="AX246" s="5"/>
      <c r="AY246" s="5"/>
      <c r="AZ246" s="5"/>
      <c r="BA246" s="5"/>
      <c r="BB246" s="5"/>
      <c r="BC246" s="5"/>
    </row>
    <row r="247" spans="2:55" x14ac:dyDescent="0.35">
      <c r="S247" s="34" t="s">
        <v>528</v>
      </c>
      <c r="T247" s="34">
        <f t="shared" si="74"/>
        <v>7.2222222222222223</v>
      </c>
      <c r="U247" s="34">
        <v>65</v>
      </c>
      <c r="V247" s="34">
        <f t="shared" si="75"/>
        <v>6.6203703703703702</v>
      </c>
      <c r="W247" t="s">
        <v>532</v>
      </c>
      <c r="Y247" t="s">
        <v>775</v>
      </c>
      <c r="Z247">
        <f t="shared" si="83"/>
        <v>10.666666666666666</v>
      </c>
      <c r="AA247">
        <v>96</v>
      </c>
      <c r="AB247">
        <f t="shared" si="80"/>
        <v>9.7777777777777768</v>
      </c>
      <c r="AU247" s="5"/>
      <c r="AV247" s="5">
        <v>1487</v>
      </c>
      <c r="AW247" s="5">
        <v>1488</v>
      </c>
      <c r="AX247" s="5">
        <v>1489</v>
      </c>
      <c r="AY247" s="5">
        <v>1490</v>
      </c>
      <c r="AZ247" s="5">
        <v>1491</v>
      </c>
      <c r="BA247" s="5">
        <v>1492</v>
      </c>
      <c r="BB247" s="5">
        <v>1493</v>
      </c>
      <c r="BC247" s="6" t="s">
        <v>2</v>
      </c>
    </row>
    <row r="248" spans="2:55" x14ac:dyDescent="0.35">
      <c r="S248" s="34" t="s">
        <v>529</v>
      </c>
      <c r="T248" s="34">
        <f t="shared" ref="T248:T299" si="87">U248/9</f>
        <v>14</v>
      </c>
      <c r="U248" s="34">
        <v>126</v>
      </c>
      <c r="V248" s="34">
        <f t="shared" ref="V248:V299" si="88">T248*22/24</f>
        <v>12.833333333333334</v>
      </c>
      <c r="Y248" t="s">
        <v>776</v>
      </c>
      <c r="Z248">
        <f t="shared" si="83"/>
        <v>27.111111111111111</v>
      </c>
      <c r="AA248">
        <v>244</v>
      </c>
      <c r="AB248">
        <f t="shared" si="80"/>
        <v>24.851851851851851</v>
      </c>
      <c r="AC248" t="s">
        <v>672</v>
      </c>
      <c r="AU248" s="5" t="s">
        <v>50</v>
      </c>
      <c r="AV248" s="28">
        <v>10964.25</v>
      </c>
      <c r="AW248" s="28">
        <v>16105.351562499996</v>
      </c>
      <c r="AX248" s="28">
        <v>16155.747222222215</v>
      </c>
      <c r="AY248" s="28">
        <v>13020.935625</v>
      </c>
      <c r="AZ248" s="28">
        <v>8892.505000000001</v>
      </c>
      <c r="BA248" s="28">
        <v>11955.6390625</v>
      </c>
      <c r="BB248" s="28">
        <v>21369.1484375</v>
      </c>
      <c r="BC248" s="28">
        <f>SUM(AV248:BB248)</f>
        <v>98463.576909722222</v>
      </c>
    </row>
    <row r="249" spans="2:55" x14ac:dyDescent="0.35">
      <c r="S249" s="34" t="s">
        <v>530</v>
      </c>
      <c r="T249" s="34">
        <f t="shared" si="87"/>
        <v>20</v>
      </c>
      <c r="U249" s="34">
        <v>180</v>
      </c>
      <c r="V249" s="34">
        <f t="shared" si="88"/>
        <v>18.333333333333332</v>
      </c>
      <c r="Y249" t="s">
        <v>777</v>
      </c>
      <c r="Z249">
        <f t="shared" si="83"/>
        <v>25.777777777777779</v>
      </c>
      <c r="AA249">
        <v>232</v>
      </c>
      <c r="AB249">
        <f t="shared" si="80"/>
        <v>23.62962962962963</v>
      </c>
      <c r="AC249" t="s">
        <v>778</v>
      </c>
      <c r="AU249" s="5" t="s">
        <v>0</v>
      </c>
      <c r="AV249" s="28">
        <v>152.28125</v>
      </c>
      <c r="AW249" s="28">
        <v>223.6354166666666</v>
      </c>
      <c r="AX249" s="28">
        <v>224.18263888888879</v>
      </c>
      <c r="AY249" s="28">
        <v>180.70375000000001</v>
      </c>
      <c r="AZ249" s="28">
        <v>123.42125</v>
      </c>
      <c r="BA249" s="28">
        <v>165.859375</v>
      </c>
      <c r="BB249" s="28">
        <v>296.65625</v>
      </c>
      <c r="BC249" s="28">
        <f>SUM(AV249:BB249)</f>
        <v>1366.7399305555555</v>
      </c>
    </row>
    <row r="250" spans="2:55" x14ac:dyDescent="0.35">
      <c r="S250" s="34" t="s">
        <v>531</v>
      </c>
      <c r="T250" s="34">
        <f t="shared" si="87"/>
        <v>24.555555555555557</v>
      </c>
      <c r="U250">
        <v>221</v>
      </c>
      <c r="V250" s="34">
        <f t="shared" si="88"/>
        <v>22.509259259259263</v>
      </c>
      <c r="X250" s="26">
        <v>1476</v>
      </c>
      <c r="Y250" t="s">
        <v>779</v>
      </c>
      <c r="Z250">
        <f t="shared" si="83"/>
        <v>14.444444444444445</v>
      </c>
      <c r="AA250">
        <v>130</v>
      </c>
      <c r="AB250">
        <f t="shared" si="80"/>
        <v>13.24074074074074</v>
      </c>
      <c r="AC250" t="s">
        <v>653</v>
      </c>
      <c r="AU250" s="5" t="s">
        <v>37</v>
      </c>
      <c r="AV250" s="28">
        <v>142.763671875</v>
      </c>
      <c r="AW250" s="28">
        <v>209.65820312499994</v>
      </c>
      <c r="AX250" s="28">
        <v>209.82649739583326</v>
      </c>
      <c r="AY250" s="28">
        <v>169.32024739583335</v>
      </c>
      <c r="AZ250" s="28">
        <v>115.31598307291667</v>
      </c>
      <c r="BA250" s="28">
        <v>154.86246744791669</v>
      </c>
      <c r="BB250" s="28">
        <v>277.51399739583337</v>
      </c>
      <c r="BC250" s="28">
        <f>SUM(AV250:BB250)</f>
        <v>1279.2610677083335</v>
      </c>
    </row>
    <row r="251" spans="2:55" x14ac:dyDescent="0.35">
      <c r="S251" s="34" t="s">
        <v>533</v>
      </c>
      <c r="T251" s="34">
        <f t="shared" si="87"/>
        <v>19</v>
      </c>
      <c r="U251" s="34">
        <v>171</v>
      </c>
      <c r="V251" s="34">
        <f t="shared" si="88"/>
        <v>17.416666666666668</v>
      </c>
      <c r="Y251" t="s">
        <v>780</v>
      </c>
      <c r="Z251">
        <f t="shared" si="83"/>
        <v>28.555555555555557</v>
      </c>
      <c r="AA251">
        <v>257</v>
      </c>
      <c r="AB251">
        <f t="shared" si="80"/>
        <v>26.175925925925927</v>
      </c>
      <c r="AC251" t="s">
        <v>650</v>
      </c>
      <c r="AU251" s="5" t="s">
        <v>1</v>
      </c>
      <c r="AV251" s="6" t="s">
        <v>38</v>
      </c>
      <c r="AW251" t="s">
        <v>77</v>
      </c>
      <c r="AX251" s="5" t="s">
        <v>52</v>
      </c>
      <c r="AY251" s="5" t="s">
        <v>53</v>
      </c>
      <c r="AZ251" s="5" t="s">
        <v>54</v>
      </c>
      <c r="BA251" s="5" t="s">
        <v>55</v>
      </c>
      <c r="BB251" s="5" t="s">
        <v>56</v>
      </c>
      <c r="BC251" t="s">
        <v>78</v>
      </c>
    </row>
    <row r="252" spans="2:55" x14ac:dyDescent="0.35">
      <c r="S252" s="34" t="s">
        <v>534</v>
      </c>
      <c r="T252" s="34">
        <f t="shared" si="87"/>
        <v>16</v>
      </c>
      <c r="U252" s="34">
        <v>144</v>
      </c>
      <c r="V252" s="34">
        <f t="shared" si="88"/>
        <v>14.666666666666666</v>
      </c>
      <c r="W252" t="s">
        <v>245</v>
      </c>
      <c r="Y252" t="s">
        <v>782</v>
      </c>
      <c r="Z252">
        <f t="shared" si="83"/>
        <v>49.555555555555557</v>
      </c>
      <c r="AA252">
        <v>446</v>
      </c>
      <c r="AB252">
        <f t="shared" si="80"/>
        <v>45.425925925925924</v>
      </c>
      <c r="AC252" t="s">
        <v>678</v>
      </c>
      <c r="AU252" s="5" t="s">
        <v>5</v>
      </c>
      <c r="AV252" s="5">
        <v>53</v>
      </c>
      <c r="AW252" s="5">
        <v>53</v>
      </c>
      <c r="AX252" s="5">
        <v>53</v>
      </c>
      <c r="AY252" s="5">
        <v>53</v>
      </c>
      <c r="AZ252" s="5">
        <v>53</v>
      </c>
      <c r="BA252" s="5">
        <v>53</v>
      </c>
      <c r="BB252" s="5">
        <v>53</v>
      </c>
      <c r="BC252" s="5"/>
    </row>
    <row r="253" spans="2:55" x14ac:dyDescent="0.35">
      <c r="S253" s="34" t="s">
        <v>535</v>
      </c>
      <c r="T253" s="34">
        <f t="shared" si="87"/>
        <v>16</v>
      </c>
      <c r="U253" s="34">
        <v>144</v>
      </c>
      <c r="V253" s="34">
        <f t="shared" si="88"/>
        <v>14.666666666666666</v>
      </c>
      <c r="W253" t="s">
        <v>245</v>
      </c>
      <c r="Y253" t="s">
        <v>781</v>
      </c>
      <c r="Z253">
        <f t="shared" si="83"/>
        <v>12.111111111111111</v>
      </c>
      <c r="AA253">
        <v>109</v>
      </c>
      <c r="AB253">
        <f t="shared" si="80"/>
        <v>11.101851851851853</v>
      </c>
      <c r="AC253" t="s">
        <v>783</v>
      </c>
      <c r="AD253" s="37">
        <v>1514</v>
      </c>
    </row>
    <row r="254" spans="2:55" x14ac:dyDescent="0.35">
      <c r="S254" s="34" t="s">
        <v>536</v>
      </c>
      <c r="T254" s="34">
        <f t="shared" si="87"/>
        <v>18</v>
      </c>
      <c r="U254" s="34">
        <v>162</v>
      </c>
      <c r="V254" s="34">
        <f t="shared" si="88"/>
        <v>16.5</v>
      </c>
      <c r="Y254" t="s">
        <v>784</v>
      </c>
      <c r="Z254">
        <f t="shared" si="83"/>
        <v>46.888888888888886</v>
      </c>
      <c r="AA254">
        <v>422</v>
      </c>
      <c r="AB254">
        <f t="shared" si="80"/>
        <v>42.981481481481474</v>
      </c>
      <c r="AC254" t="s">
        <v>762</v>
      </c>
    </row>
    <row r="255" spans="2:55" x14ac:dyDescent="0.35">
      <c r="S255" s="34" t="s">
        <v>537</v>
      </c>
      <c r="T255" s="34">
        <f t="shared" si="87"/>
        <v>15</v>
      </c>
      <c r="U255" s="34">
        <v>135</v>
      </c>
      <c r="V255" s="34">
        <f t="shared" si="88"/>
        <v>13.75</v>
      </c>
      <c r="Y255" t="s">
        <v>786</v>
      </c>
      <c r="Z255">
        <f t="shared" si="83"/>
        <v>33.333333333333336</v>
      </c>
      <c r="AA255">
        <v>300</v>
      </c>
      <c r="AB255">
        <f t="shared" si="80"/>
        <v>30.555555555555557</v>
      </c>
      <c r="AC255" t="s">
        <v>678</v>
      </c>
    </row>
    <row r="256" spans="2:55" x14ac:dyDescent="0.35">
      <c r="S256" s="34" t="s">
        <v>538</v>
      </c>
      <c r="T256" s="34">
        <f t="shared" si="87"/>
        <v>21.111111111111111</v>
      </c>
      <c r="U256" s="34">
        <v>190</v>
      </c>
      <c r="V256" s="34">
        <f t="shared" si="88"/>
        <v>19.351851851851851</v>
      </c>
      <c r="Y256" t="s">
        <v>786</v>
      </c>
      <c r="Z256">
        <f t="shared" si="83"/>
        <v>19.111111111111111</v>
      </c>
      <c r="AA256">
        <v>172</v>
      </c>
      <c r="AB256">
        <f t="shared" si="80"/>
        <v>17.518518518518519</v>
      </c>
      <c r="AC256" t="s">
        <v>785</v>
      </c>
      <c r="AV256">
        <v>13540.5</v>
      </c>
      <c r="AW256">
        <v>2564.8515624999955</v>
      </c>
      <c r="AX256">
        <f>AV256+AW256</f>
        <v>16105.351562499996</v>
      </c>
      <c r="BA256" t="s">
        <v>69</v>
      </c>
    </row>
    <row r="257" spans="19:72" x14ac:dyDescent="0.35">
      <c r="S257" s="34" t="s">
        <v>539</v>
      </c>
      <c r="T257" s="34">
        <f t="shared" si="87"/>
        <v>20.777777777777779</v>
      </c>
      <c r="U257" s="34">
        <v>187</v>
      </c>
      <c r="V257" s="34">
        <f t="shared" si="88"/>
        <v>19.046296296296298</v>
      </c>
      <c r="Y257" t="s">
        <v>787</v>
      </c>
      <c r="Z257">
        <f t="shared" si="83"/>
        <v>29</v>
      </c>
      <c r="AA257">
        <v>261</v>
      </c>
      <c r="AB257">
        <f t="shared" si="80"/>
        <v>26.583333333333332</v>
      </c>
      <c r="AV257">
        <v>188.0625</v>
      </c>
      <c r="AW257">
        <v>35.5729166666666</v>
      </c>
      <c r="AX257">
        <f t="shared" ref="AX257:AX258" si="89">AV257+AW257</f>
        <v>223.6354166666666</v>
      </c>
      <c r="BA257" s="15" t="s">
        <v>38</v>
      </c>
    </row>
    <row r="258" spans="19:72" x14ac:dyDescent="0.35">
      <c r="S258" s="34" t="s">
        <v>540</v>
      </c>
      <c r="T258" s="34">
        <f t="shared" si="87"/>
        <v>13.777777777777779</v>
      </c>
      <c r="U258" s="34">
        <v>124</v>
      </c>
      <c r="V258" s="34">
        <f t="shared" si="88"/>
        <v>12.629629629629632</v>
      </c>
      <c r="Y258" t="s">
        <v>788</v>
      </c>
      <c r="Z258">
        <f t="shared" si="83"/>
        <v>30.666666666666668</v>
      </c>
      <c r="AA258">
        <v>276</v>
      </c>
      <c r="AB258">
        <f t="shared" si="80"/>
        <v>28.111111111111114</v>
      </c>
      <c r="AV258">
        <v>176.30859375</v>
      </c>
      <c r="AW258">
        <v>33.349609374999936</v>
      </c>
      <c r="AX258">
        <f t="shared" si="89"/>
        <v>209.65820312499994</v>
      </c>
      <c r="BA258" s="15" t="s">
        <v>76</v>
      </c>
    </row>
    <row r="259" spans="19:72" x14ac:dyDescent="0.35">
      <c r="S259" s="34" t="s">
        <v>541</v>
      </c>
      <c r="T259" s="34">
        <f t="shared" si="87"/>
        <v>15.333333333333334</v>
      </c>
      <c r="U259" s="34">
        <v>138</v>
      </c>
      <c r="V259" s="34">
        <f t="shared" si="88"/>
        <v>14.055555555555557</v>
      </c>
      <c r="Y259" t="s">
        <v>789</v>
      </c>
      <c r="Z259">
        <f t="shared" si="83"/>
        <v>31.555555555555557</v>
      </c>
      <c r="AA259">
        <v>284</v>
      </c>
      <c r="AB259">
        <f t="shared" si="80"/>
        <v>28.925925925925927</v>
      </c>
      <c r="AV259" s="15" t="s">
        <v>76</v>
      </c>
      <c r="AW259" t="s">
        <v>51</v>
      </c>
      <c r="AX259" t="s">
        <v>77</v>
      </c>
    </row>
    <row r="260" spans="19:72" x14ac:dyDescent="0.35">
      <c r="S260" s="34" t="s">
        <v>542</v>
      </c>
      <c r="T260" s="34">
        <f t="shared" si="87"/>
        <v>4.4444444444444446</v>
      </c>
      <c r="U260" s="34">
        <v>40</v>
      </c>
      <c r="V260" s="34">
        <f t="shared" si="88"/>
        <v>4.0740740740740744</v>
      </c>
      <c r="Y260" t="s">
        <v>790</v>
      </c>
      <c r="Z260">
        <f t="shared" si="83"/>
        <v>20</v>
      </c>
      <c r="AA260">
        <v>180</v>
      </c>
      <c r="AB260">
        <f t="shared" si="80"/>
        <v>18.333333333333332</v>
      </c>
      <c r="AD260" s="26">
        <v>1895</v>
      </c>
    </row>
    <row r="261" spans="19:72" x14ac:dyDescent="0.35">
      <c r="S261" s="34" t="s">
        <v>543</v>
      </c>
      <c r="T261" s="34">
        <f t="shared" si="87"/>
        <v>3.3333333333333335</v>
      </c>
      <c r="U261" s="34">
        <v>30</v>
      </c>
      <c r="V261" s="34">
        <f t="shared" si="88"/>
        <v>3.0555555555555558</v>
      </c>
      <c r="X261" s="26">
        <v>1465</v>
      </c>
      <c r="Y261" t="s">
        <v>791</v>
      </c>
      <c r="Z261">
        <f t="shared" si="83"/>
        <v>26.666666666666668</v>
      </c>
      <c r="AA261">
        <v>240</v>
      </c>
      <c r="AB261">
        <f t="shared" si="80"/>
        <v>24.444444444444446</v>
      </c>
    </row>
    <row r="262" spans="19:72" x14ac:dyDescent="0.35">
      <c r="S262" s="32" t="s">
        <v>544</v>
      </c>
      <c r="T262" s="32">
        <f t="shared" si="87"/>
        <v>14.666666666666666</v>
      </c>
      <c r="U262" s="32">
        <v>132</v>
      </c>
      <c r="V262" s="32">
        <f t="shared" si="88"/>
        <v>13.444444444444443</v>
      </c>
      <c r="W262" s="32" t="s">
        <v>517</v>
      </c>
      <c r="Y262" t="s">
        <v>792</v>
      </c>
      <c r="Z262">
        <f t="shared" si="83"/>
        <v>22</v>
      </c>
      <c r="AA262">
        <v>198</v>
      </c>
      <c r="AB262">
        <f t="shared" si="80"/>
        <v>20.166666666666668</v>
      </c>
      <c r="AU262" s="5"/>
      <c r="AV262" s="5">
        <v>1487</v>
      </c>
      <c r="AW262" s="5">
        <v>1488</v>
      </c>
      <c r="AX262" s="5">
        <v>1489</v>
      </c>
      <c r="AY262" s="5">
        <v>1490</v>
      </c>
      <c r="AZ262" s="5">
        <v>1491</v>
      </c>
      <c r="BA262" s="5">
        <v>1492</v>
      </c>
      <c r="BB262" s="5">
        <v>1493</v>
      </c>
      <c r="BC262" s="6" t="s">
        <v>2</v>
      </c>
    </row>
    <row r="263" spans="19:72" x14ac:dyDescent="0.35">
      <c r="S263" s="34" t="s">
        <v>545</v>
      </c>
      <c r="T263" s="34">
        <f t="shared" si="87"/>
        <v>13.222222222222221</v>
      </c>
      <c r="U263" s="34">
        <v>119</v>
      </c>
      <c r="V263" s="34">
        <f t="shared" si="88"/>
        <v>12.120370370370368</v>
      </c>
      <c r="Y263" t="s">
        <v>793</v>
      </c>
      <c r="Z263">
        <f t="shared" si="83"/>
        <v>21.777777777777779</v>
      </c>
      <c r="AA263">
        <v>196</v>
      </c>
      <c r="AB263">
        <f t="shared" si="80"/>
        <v>19.962962962962965</v>
      </c>
      <c r="AU263" s="5" t="s">
        <v>50</v>
      </c>
      <c r="AV263" s="28">
        <v>10964.25</v>
      </c>
      <c r="AW263" s="28">
        <v>16105.351562499996</v>
      </c>
      <c r="AX263" s="28">
        <v>16155.747222222215</v>
      </c>
      <c r="AY263" s="28">
        <v>13020.935625</v>
      </c>
      <c r="AZ263" s="28">
        <v>8892.505000000001</v>
      </c>
      <c r="BA263" s="28">
        <v>11955.6390625</v>
      </c>
      <c r="BB263" s="28">
        <v>21369.1484375</v>
      </c>
      <c r="BC263" s="28">
        <f>SUM(AV263:BB263)</f>
        <v>98463.576909722222</v>
      </c>
    </row>
    <row r="264" spans="19:72" x14ac:dyDescent="0.35">
      <c r="S264" s="34" t="s">
        <v>546</v>
      </c>
      <c r="T264" s="34">
        <f t="shared" si="87"/>
        <v>11.666666666666666</v>
      </c>
      <c r="U264" s="34">
        <v>105</v>
      </c>
      <c r="V264" s="34">
        <f t="shared" si="88"/>
        <v>10.694444444444443</v>
      </c>
      <c r="Y264" t="s">
        <v>794</v>
      </c>
      <c r="Z264">
        <f t="shared" si="83"/>
        <v>22</v>
      </c>
      <c r="AA264">
        <v>198</v>
      </c>
      <c r="AB264">
        <f t="shared" si="80"/>
        <v>20.166666666666668</v>
      </c>
      <c r="AU264" s="5" t="s">
        <v>3</v>
      </c>
      <c r="AV264" s="29">
        <v>291563</v>
      </c>
      <c r="AW264" s="28">
        <v>292693</v>
      </c>
      <c r="AX264" s="28">
        <v>404430</v>
      </c>
      <c r="AY264" s="28">
        <v>356287</v>
      </c>
      <c r="AZ264" s="28">
        <v>643356.5</v>
      </c>
      <c r="BA264" s="28">
        <v>776258</v>
      </c>
      <c r="BB264" s="28">
        <v>684592</v>
      </c>
      <c r="BC264" s="28">
        <f>SUM(AV264:BB264)</f>
        <v>3449179.5</v>
      </c>
    </row>
    <row r="265" spans="19:72" x14ac:dyDescent="0.35">
      <c r="S265" s="34" t="s">
        <v>547</v>
      </c>
      <c r="T265" s="34">
        <f t="shared" si="87"/>
        <v>8.3333333333333339</v>
      </c>
      <c r="U265" s="34">
        <v>75</v>
      </c>
      <c r="V265" s="34">
        <f t="shared" si="88"/>
        <v>7.6388888888888893</v>
      </c>
      <c r="Y265" t="s">
        <v>795</v>
      </c>
      <c r="Z265">
        <f t="shared" si="83"/>
        <v>35</v>
      </c>
      <c r="AA265">
        <v>315</v>
      </c>
      <c r="AB265">
        <f t="shared" si="80"/>
        <v>32.083333333333336</v>
      </c>
      <c r="AC265" t="s">
        <v>678</v>
      </c>
      <c r="AD265" s="26">
        <v>1147</v>
      </c>
      <c r="AU265" s="5" t="s">
        <v>4</v>
      </c>
      <c r="AV265" s="5">
        <v>17802</v>
      </c>
      <c r="AW265" s="5">
        <v>45540</v>
      </c>
      <c r="AX265" s="5">
        <v>17072</v>
      </c>
      <c r="AY265" s="5">
        <v>16826</v>
      </c>
      <c r="AZ265" s="5">
        <v>60156</v>
      </c>
      <c r="BA265" s="5">
        <v>39008</v>
      </c>
      <c r="BB265" s="5">
        <v>74336</v>
      </c>
      <c r="BC265" s="5">
        <f>SUM(AV265:BB265)</f>
        <v>270740</v>
      </c>
    </row>
    <row r="266" spans="19:72" x14ac:dyDescent="0.35">
      <c r="S266" s="34" t="s">
        <v>548</v>
      </c>
      <c r="T266" s="34">
        <f t="shared" si="87"/>
        <v>12.333333333333334</v>
      </c>
      <c r="U266" s="34">
        <v>111</v>
      </c>
      <c r="V266" s="34">
        <f t="shared" si="88"/>
        <v>11.305555555555557</v>
      </c>
      <c r="W266">
        <v>3</v>
      </c>
      <c r="Y266" t="s">
        <v>796</v>
      </c>
      <c r="Z266">
        <f t="shared" si="83"/>
        <v>8.4444444444444446</v>
      </c>
      <c r="AA266">
        <v>76</v>
      </c>
      <c r="AB266">
        <f t="shared" si="80"/>
        <v>7.7407407407407405</v>
      </c>
      <c r="AW266" s="4"/>
      <c r="AX266" s="4"/>
    </row>
    <row r="267" spans="19:72" x14ac:dyDescent="0.35">
      <c r="S267" s="34" t="s">
        <v>549</v>
      </c>
      <c r="T267" s="34">
        <f t="shared" si="87"/>
        <v>15.555555555555555</v>
      </c>
      <c r="U267" s="34">
        <v>140</v>
      </c>
      <c r="V267" s="34">
        <f t="shared" si="88"/>
        <v>14.25925925925926</v>
      </c>
      <c r="W267">
        <v>3</v>
      </c>
      <c r="Y267" t="s">
        <v>797</v>
      </c>
      <c r="Z267">
        <f t="shared" si="83"/>
        <v>23.111111111111111</v>
      </c>
      <c r="AA267">
        <v>208</v>
      </c>
      <c r="AB267">
        <f t="shared" si="80"/>
        <v>21.185185185185187</v>
      </c>
      <c r="AW267" s="4"/>
      <c r="AX267" s="4"/>
    </row>
    <row r="268" spans="19:72" x14ac:dyDescent="0.35">
      <c r="S268" s="34" t="s">
        <v>550</v>
      </c>
      <c r="T268" s="34">
        <f t="shared" si="87"/>
        <v>16</v>
      </c>
      <c r="U268" s="34">
        <v>144</v>
      </c>
      <c r="V268" s="34">
        <f t="shared" si="88"/>
        <v>14.666666666666666</v>
      </c>
      <c r="W268">
        <v>3</v>
      </c>
      <c r="Y268" t="s">
        <v>798</v>
      </c>
      <c r="Z268">
        <f t="shared" si="83"/>
        <v>16.777777777777779</v>
      </c>
      <c r="AA268">
        <v>151</v>
      </c>
      <c r="AB268">
        <f t="shared" si="80"/>
        <v>15.379629629629632</v>
      </c>
      <c r="AO268" s="5">
        <v>1481</v>
      </c>
      <c r="AP268" s="5">
        <v>1482</v>
      </c>
      <c r="AQ268" s="5">
        <v>1483</v>
      </c>
      <c r="AR268" s="5">
        <v>1484</v>
      </c>
      <c r="AS268" s="5">
        <v>1485</v>
      </c>
      <c r="AT268" s="5">
        <v>1486</v>
      </c>
      <c r="AU268" s="5">
        <v>1487</v>
      </c>
      <c r="AV268" s="5">
        <v>1488</v>
      </c>
      <c r="AW268" s="5">
        <v>1489</v>
      </c>
      <c r="AX268" s="5">
        <v>1490</v>
      </c>
      <c r="AY268" s="5">
        <v>1491</v>
      </c>
      <c r="AZ268" s="5">
        <v>1492</v>
      </c>
      <c r="BA268" s="5">
        <v>1493</v>
      </c>
      <c r="BB268" s="5">
        <v>1494</v>
      </c>
      <c r="BC268" s="5">
        <v>1495</v>
      </c>
      <c r="BD268" s="5">
        <v>1496</v>
      </c>
      <c r="BE268" s="5">
        <v>1497</v>
      </c>
      <c r="BF268" s="5">
        <v>1498</v>
      </c>
      <c r="BG268" s="5">
        <v>1499</v>
      </c>
      <c r="BH268" s="5">
        <v>1500</v>
      </c>
      <c r="BI268" s="5">
        <v>1501</v>
      </c>
      <c r="BJ268" s="5">
        <v>1502</v>
      </c>
      <c r="BK268" s="5">
        <v>1503</v>
      </c>
      <c r="BL268" s="5">
        <v>1504</v>
      </c>
      <c r="BM268" s="5">
        <v>1505</v>
      </c>
      <c r="BN268" s="5">
        <v>1506</v>
      </c>
      <c r="BO268" s="5">
        <v>1507</v>
      </c>
      <c r="BP268" s="5">
        <v>1508</v>
      </c>
      <c r="BQ268" s="5">
        <v>1509</v>
      </c>
      <c r="BR268" s="5">
        <v>1510</v>
      </c>
      <c r="BS268" s="5">
        <v>1511</v>
      </c>
      <c r="BT268" s="5">
        <v>1512</v>
      </c>
    </row>
    <row r="269" spans="19:72" x14ac:dyDescent="0.35">
      <c r="S269" s="34" t="s">
        <v>551</v>
      </c>
      <c r="T269" s="34">
        <f t="shared" si="87"/>
        <v>20.555555555555557</v>
      </c>
      <c r="U269" s="34">
        <v>185</v>
      </c>
      <c r="V269" s="34">
        <f t="shared" si="88"/>
        <v>18.842592592592595</v>
      </c>
      <c r="W269">
        <v>3</v>
      </c>
      <c r="Y269" t="s">
        <v>799</v>
      </c>
      <c r="Z269">
        <f t="shared" si="83"/>
        <v>14.666666666666666</v>
      </c>
      <c r="AA269">
        <v>132</v>
      </c>
      <c r="AB269">
        <f t="shared" si="80"/>
        <v>13.444444444444443</v>
      </c>
      <c r="AN269" t="s">
        <v>1219</v>
      </c>
      <c r="AO269" s="5">
        <v>0</v>
      </c>
      <c r="AP269" s="7">
        <v>2246</v>
      </c>
      <c r="AQ269" s="5">
        <v>0</v>
      </c>
      <c r="AR269" s="5">
        <v>1111</v>
      </c>
      <c r="AS269" s="5">
        <v>310</v>
      </c>
      <c r="AT269" s="5">
        <v>1131</v>
      </c>
      <c r="AU269" s="7">
        <v>10964.25</v>
      </c>
      <c r="AV269" s="7">
        <v>16105.351562499996</v>
      </c>
      <c r="AW269" s="7">
        <v>16155.747222222215</v>
      </c>
      <c r="AX269" s="7">
        <v>13020.935625</v>
      </c>
      <c r="AY269" s="7">
        <v>8892.505000000001</v>
      </c>
      <c r="AZ269" s="7">
        <v>11955.6390625</v>
      </c>
      <c r="BA269" s="7">
        <v>21369.1484375</v>
      </c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>
        <v>3891</v>
      </c>
      <c r="BO269" s="5">
        <v>5548</v>
      </c>
      <c r="BP269" s="5">
        <v>9388</v>
      </c>
      <c r="BQ269" s="5">
        <v>17103</v>
      </c>
      <c r="BR269" s="5">
        <v>23311</v>
      </c>
      <c r="BS269" s="5">
        <v>30955</v>
      </c>
      <c r="BT269" s="5">
        <v>15849</v>
      </c>
    </row>
    <row r="270" spans="19:72" x14ac:dyDescent="0.35">
      <c r="S270" s="34" t="s">
        <v>552</v>
      </c>
      <c r="T270" s="34">
        <f t="shared" si="87"/>
        <v>3.5555555555555554</v>
      </c>
      <c r="U270" s="34">
        <v>32</v>
      </c>
      <c r="V270" s="34">
        <f t="shared" si="88"/>
        <v>3.2592592592592591</v>
      </c>
      <c r="Y270" t="s">
        <v>800</v>
      </c>
      <c r="Z270">
        <f t="shared" si="83"/>
        <v>24</v>
      </c>
      <c r="AA270">
        <v>216</v>
      </c>
      <c r="AB270">
        <f t="shared" si="80"/>
        <v>22</v>
      </c>
      <c r="AN270" t="s">
        <v>131</v>
      </c>
      <c r="AO270" s="5">
        <v>4425</v>
      </c>
      <c r="AP270" s="5">
        <v>12136</v>
      </c>
      <c r="AQ270" s="5">
        <v>39190</v>
      </c>
      <c r="AR270" s="5">
        <v>2920</v>
      </c>
      <c r="AS270" s="5">
        <v>0</v>
      </c>
      <c r="AT270" s="5">
        <v>0</v>
      </c>
      <c r="AU270" s="5">
        <v>0</v>
      </c>
      <c r="AV270" s="5">
        <v>0</v>
      </c>
      <c r="AW270" s="5">
        <v>0</v>
      </c>
      <c r="AX270" s="5">
        <v>0</v>
      </c>
      <c r="AY270" s="5">
        <v>0</v>
      </c>
      <c r="AZ270" s="5">
        <v>0</v>
      </c>
      <c r="BA270" s="5">
        <v>0</v>
      </c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7">
        <v>65350</v>
      </c>
      <c r="BO270" s="7">
        <v>94050</v>
      </c>
      <c r="BP270" s="7">
        <v>144650</v>
      </c>
      <c r="BQ270" s="7">
        <v>258140.5</v>
      </c>
      <c r="BR270" s="7">
        <v>176500</v>
      </c>
      <c r="BS270" s="7">
        <v>164350</v>
      </c>
      <c r="BT270" s="7">
        <v>200900</v>
      </c>
    </row>
    <row r="271" spans="19:72" x14ac:dyDescent="0.35">
      <c r="S271" s="34" t="s">
        <v>553</v>
      </c>
      <c r="T271" s="34">
        <f t="shared" si="87"/>
        <v>14.666666666666666</v>
      </c>
      <c r="U271" s="34">
        <v>132</v>
      </c>
      <c r="V271" s="34">
        <f t="shared" si="88"/>
        <v>13.444444444444443</v>
      </c>
      <c r="Y271" t="s">
        <v>801</v>
      </c>
      <c r="Z271">
        <f t="shared" si="83"/>
        <v>18.444444444444443</v>
      </c>
      <c r="AA271">
        <v>166</v>
      </c>
      <c r="AB271">
        <f t="shared" si="80"/>
        <v>16.907407407407405</v>
      </c>
      <c r="AN271" t="s">
        <v>32</v>
      </c>
      <c r="AO271" s="5">
        <v>0</v>
      </c>
      <c r="AP271" s="5">
        <v>8160</v>
      </c>
      <c r="AQ271" s="5">
        <v>71720</v>
      </c>
      <c r="AR271" s="5">
        <v>69370</v>
      </c>
      <c r="AS271" s="5">
        <v>38488</v>
      </c>
      <c r="AT271" s="5">
        <v>0</v>
      </c>
      <c r="AU271" s="46">
        <v>291563</v>
      </c>
      <c r="AV271" s="7">
        <v>292693</v>
      </c>
      <c r="AW271" s="7">
        <v>404430</v>
      </c>
      <c r="AX271" s="7">
        <v>356287</v>
      </c>
      <c r="AY271" s="7">
        <v>643356.5</v>
      </c>
      <c r="AZ271" s="7">
        <v>776258</v>
      </c>
      <c r="BA271" s="7">
        <v>684592</v>
      </c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7">
        <v>278800</v>
      </c>
      <c r="BO271" s="7">
        <v>0</v>
      </c>
      <c r="BP271" s="7">
        <v>115056</v>
      </c>
      <c r="BQ271" s="7">
        <v>107984</v>
      </c>
      <c r="BR271" s="7">
        <v>70856</v>
      </c>
      <c r="BS271" s="7">
        <v>53992</v>
      </c>
      <c r="BT271" s="7">
        <v>43928</v>
      </c>
    </row>
    <row r="272" spans="19:72" x14ac:dyDescent="0.35">
      <c r="S272" s="34" t="s">
        <v>554</v>
      </c>
      <c r="T272" s="34">
        <f t="shared" si="87"/>
        <v>7.7777777777777777</v>
      </c>
      <c r="U272" s="34">
        <v>70</v>
      </c>
      <c r="V272" s="34">
        <f t="shared" si="88"/>
        <v>7.1296296296296298</v>
      </c>
      <c r="Y272" t="s">
        <v>802</v>
      </c>
      <c r="Z272">
        <f t="shared" si="83"/>
        <v>15</v>
      </c>
      <c r="AA272">
        <v>135</v>
      </c>
      <c r="AB272">
        <f t="shared" si="80"/>
        <v>13.75</v>
      </c>
      <c r="AN272" t="s">
        <v>1220</v>
      </c>
      <c r="AO272" s="5">
        <v>0</v>
      </c>
      <c r="AP272" s="5">
        <v>0</v>
      </c>
      <c r="AQ272" s="5">
        <v>38432</v>
      </c>
      <c r="AR272" s="5">
        <v>38364</v>
      </c>
      <c r="AS272" s="5">
        <v>26400</v>
      </c>
      <c r="AT272" s="5">
        <v>0</v>
      </c>
      <c r="AU272" s="5">
        <v>17802</v>
      </c>
      <c r="AV272" s="5">
        <v>45540</v>
      </c>
      <c r="AW272" s="5">
        <v>17072</v>
      </c>
      <c r="AX272" s="5">
        <v>16826</v>
      </c>
      <c r="AY272" s="5">
        <v>60156</v>
      </c>
      <c r="AZ272" s="5">
        <v>39008</v>
      </c>
      <c r="BA272" s="5">
        <v>74336</v>
      </c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7">
        <v>35696</v>
      </c>
      <c r="BO272" s="7">
        <v>0</v>
      </c>
      <c r="BP272" s="7">
        <v>48944</v>
      </c>
      <c r="BQ272" s="7">
        <v>9568</v>
      </c>
      <c r="BR272" s="7">
        <v>72496</v>
      </c>
      <c r="BS272" s="7">
        <v>0</v>
      </c>
      <c r="BT272" s="7">
        <v>31648</v>
      </c>
    </row>
    <row r="273" spans="19:30" x14ac:dyDescent="0.35">
      <c r="S273" s="34" t="s">
        <v>555</v>
      </c>
      <c r="T273" s="34">
        <f t="shared" si="87"/>
        <v>4</v>
      </c>
      <c r="U273" s="34">
        <v>36</v>
      </c>
      <c r="V273" s="34">
        <f t="shared" si="88"/>
        <v>3.6666666666666665</v>
      </c>
      <c r="Y273" t="s">
        <v>803</v>
      </c>
      <c r="Z273">
        <f t="shared" si="83"/>
        <v>18.222222222222221</v>
      </c>
      <c r="AA273">
        <v>164</v>
      </c>
      <c r="AB273">
        <f t="shared" si="80"/>
        <v>16.703703703703702</v>
      </c>
    </row>
    <row r="274" spans="19:30" x14ac:dyDescent="0.35">
      <c r="S274" s="34" t="s">
        <v>556</v>
      </c>
      <c r="T274" s="34">
        <f t="shared" si="87"/>
        <v>3.1111111111111112</v>
      </c>
      <c r="U274" s="34">
        <v>28</v>
      </c>
      <c r="V274" s="34">
        <f t="shared" si="88"/>
        <v>2.8518518518518516</v>
      </c>
      <c r="X274" s="26">
        <v>1177</v>
      </c>
      <c r="Y274" t="s">
        <v>804</v>
      </c>
      <c r="Z274">
        <f t="shared" si="83"/>
        <v>21.777777777777779</v>
      </c>
      <c r="AA274">
        <v>196</v>
      </c>
      <c r="AB274">
        <f t="shared" si="80"/>
        <v>19.962962962962965</v>
      </c>
    </row>
    <row r="275" spans="19:30" x14ac:dyDescent="0.35">
      <c r="S275" s="34" t="s">
        <v>557</v>
      </c>
      <c r="T275" s="34">
        <f t="shared" si="87"/>
        <v>16</v>
      </c>
      <c r="U275" s="34">
        <v>144</v>
      </c>
      <c r="V275" s="34">
        <f t="shared" si="88"/>
        <v>14.666666666666666</v>
      </c>
      <c r="W275">
        <v>5</v>
      </c>
      <c r="Y275" t="s">
        <v>805</v>
      </c>
      <c r="Z275">
        <f t="shared" si="83"/>
        <v>17</v>
      </c>
      <c r="AA275">
        <v>153</v>
      </c>
      <c r="AB275">
        <f t="shared" si="80"/>
        <v>15.583333333333334</v>
      </c>
      <c r="AD275" s="26">
        <v>1597</v>
      </c>
    </row>
    <row r="276" spans="19:30" x14ac:dyDescent="0.35">
      <c r="S276" s="34" t="s">
        <v>558</v>
      </c>
      <c r="T276" s="34">
        <f t="shared" si="87"/>
        <v>4.8888888888888893</v>
      </c>
      <c r="U276" s="34">
        <v>44</v>
      </c>
      <c r="V276" s="34">
        <f t="shared" si="88"/>
        <v>4.4814814814814818</v>
      </c>
      <c r="W276">
        <v>1</v>
      </c>
      <c r="Y276" t="s">
        <v>806</v>
      </c>
      <c r="Z276">
        <f t="shared" si="83"/>
        <v>20</v>
      </c>
      <c r="AA276">
        <v>180</v>
      </c>
      <c r="AB276">
        <f t="shared" si="80"/>
        <v>18.333333333333332</v>
      </c>
      <c r="AC276" t="s">
        <v>697</v>
      </c>
    </row>
    <row r="277" spans="19:30" x14ac:dyDescent="0.35">
      <c r="S277" s="34" t="s">
        <v>559</v>
      </c>
      <c r="T277" s="34">
        <f t="shared" si="87"/>
        <v>6.666666666666667</v>
      </c>
      <c r="U277" s="34">
        <v>60</v>
      </c>
      <c r="V277" s="34">
        <f t="shared" si="88"/>
        <v>6.1111111111111116</v>
      </c>
      <c r="W277" t="s">
        <v>561</v>
      </c>
      <c r="Y277" t="s">
        <v>807</v>
      </c>
      <c r="Z277">
        <f t="shared" si="83"/>
        <v>8</v>
      </c>
      <c r="AA277">
        <v>72</v>
      </c>
      <c r="AB277">
        <f t="shared" si="80"/>
        <v>7.333333333333333</v>
      </c>
      <c r="AC277" t="s">
        <v>653</v>
      </c>
    </row>
    <row r="278" spans="19:30" x14ac:dyDescent="0.35">
      <c r="S278" s="34" t="s">
        <v>560</v>
      </c>
      <c r="T278" s="34">
        <f t="shared" si="87"/>
        <v>10.222222222222221</v>
      </c>
      <c r="U278" s="34">
        <v>92</v>
      </c>
      <c r="V278" s="34">
        <f t="shared" si="88"/>
        <v>9.3703703703703685</v>
      </c>
      <c r="W278">
        <v>3</v>
      </c>
      <c r="Y278" t="s">
        <v>808</v>
      </c>
      <c r="Z278">
        <f t="shared" si="83"/>
        <v>19</v>
      </c>
      <c r="AA278">
        <v>171</v>
      </c>
      <c r="AB278">
        <f t="shared" si="80"/>
        <v>17.416666666666668</v>
      </c>
    </row>
    <row r="279" spans="19:30" x14ac:dyDescent="0.35">
      <c r="S279" s="34" t="s">
        <v>562</v>
      </c>
      <c r="T279" s="34">
        <f t="shared" si="87"/>
        <v>11.888888888888889</v>
      </c>
      <c r="U279" s="34">
        <v>107</v>
      </c>
      <c r="V279" s="34">
        <f t="shared" si="88"/>
        <v>10.898148148148147</v>
      </c>
      <c r="W279">
        <v>2</v>
      </c>
      <c r="Y279" t="s">
        <v>809</v>
      </c>
      <c r="Z279">
        <f t="shared" si="83"/>
        <v>17.444444444444443</v>
      </c>
      <c r="AA279">
        <v>157</v>
      </c>
      <c r="AB279">
        <f t="shared" si="80"/>
        <v>15.990740740740739</v>
      </c>
    </row>
    <row r="280" spans="19:30" x14ac:dyDescent="0.35">
      <c r="S280" s="34" t="s">
        <v>563</v>
      </c>
      <c r="T280" s="34">
        <f t="shared" si="87"/>
        <v>13.333333333333334</v>
      </c>
      <c r="U280" s="34">
        <v>120</v>
      </c>
      <c r="V280" s="34">
        <f t="shared" si="88"/>
        <v>12.222222222222223</v>
      </c>
      <c r="W280" t="s">
        <v>564</v>
      </c>
      <c r="Y280" t="s">
        <v>810</v>
      </c>
      <c r="Z280">
        <f t="shared" si="83"/>
        <v>16</v>
      </c>
      <c r="AA280">
        <v>144</v>
      </c>
      <c r="AB280">
        <f t="shared" si="80"/>
        <v>14.666666666666666</v>
      </c>
    </row>
    <row r="281" spans="19:30" x14ac:dyDescent="0.35">
      <c r="S281" s="34" t="s">
        <v>565</v>
      </c>
      <c r="T281" s="34">
        <f t="shared" si="87"/>
        <v>3.7777777777777777</v>
      </c>
      <c r="U281" s="34">
        <v>34</v>
      </c>
      <c r="V281" s="34">
        <f t="shared" si="88"/>
        <v>3.4629629629629632</v>
      </c>
      <c r="W281">
        <v>2</v>
      </c>
      <c r="Y281" t="s">
        <v>811</v>
      </c>
      <c r="Z281">
        <f t="shared" si="83"/>
        <v>12</v>
      </c>
      <c r="AA281">
        <v>108</v>
      </c>
      <c r="AB281">
        <f t="shared" si="80"/>
        <v>11</v>
      </c>
    </row>
    <row r="282" spans="19:30" x14ac:dyDescent="0.35">
      <c r="S282" s="34" t="s">
        <v>566</v>
      </c>
      <c r="T282" s="34">
        <f t="shared" si="87"/>
        <v>9.2222222222222214</v>
      </c>
      <c r="U282" s="34">
        <v>83</v>
      </c>
      <c r="V282" s="34">
        <f t="shared" si="88"/>
        <v>8.4537037037037024</v>
      </c>
      <c r="Y282" t="s">
        <v>812</v>
      </c>
      <c r="Z282">
        <f t="shared" si="83"/>
        <v>16.111111111111111</v>
      </c>
      <c r="AA282">
        <v>145</v>
      </c>
      <c r="AB282">
        <f t="shared" si="80"/>
        <v>14.768518518518519</v>
      </c>
    </row>
    <row r="283" spans="19:30" x14ac:dyDescent="0.35">
      <c r="S283" s="34" t="s">
        <v>567</v>
      </c>
      <c r="T283" s="34">
        <f t="shared" si="87"/>
        <v>5.333333333333333</v>
      </c>
      <c r="U283" s="34">
        <v>48</v>
      </c>
      <c r="V283" s="34">
        <f t="shared" si="88"/>
        <v>4.8888888888888884</v>
      </c>
      <c r="Y283" t="s">
        <v>813</v>
      </c>
      <c r="Z283">
        <f t="shared" si="83"/>
        <v>12.888888888888889</v>
      </c>
      <c r="AA283">
        <v>116</v>
      </c>
      <c r="AB283">
        <f t="shared" si="80"/>
        <v>11.814814814814815</v>
      </c>
    </row>
    <row r="284" spans="19:30" x14ac:dyDescent="0.35">
      <c r="S284" s="34" t="s">
        <v>568</v>
      </c>
      <c r="T284" s="34">
        <f t="shared" si="87"/>
        <v>10.111111111111111</v>
      </c>
      <c r="U284" s="34">
        <v>91</v>
      </c>
      <c r="V284" s="34">
        <f t="shared" si="88"/>
        <v>9.2685185185185173</v>
      </c>
      <c r="Y284" s="32" t="s">
        <v>814</v>
      </c>
      <c r="Z284" s="32">
        <f t="shared" si="83"/>
        <v>34.444444444444443</v>
      </c>
      <c r="AA284" s="32">
        <v>310</v>
      </c>
      <c r="AB284" s="32">
        <f t="shared" si="80"/>
        <v>31.574074074074073</v>
      </c>
      <c r="AC284" s="32" t="s">
        <v>815</v>
      </c>
      <c r="AD284" s="26">
        <v>1093</v>
      </c>
    </row>
    <row r="285" spans="19:30" x14ac:dyDescent="0.35">
      <c r="S285" s="34" t="s">
        <v>570</v>
      </c>
      <c r="T285" s="34">
        <f t="shared" si="87"/>
        <v>10</v>
      </c>
      <c r="U285" s="34">
        <v>90</v>
      </c>
      <c r="V285" s="34">
        <f t="shared" si="88"/>
        <v>9.1666666666666661</v>
      </c>
      <c r="W285">
        <v>3</v>
      </c>
    </row>
    <row r="286" spans="19:30" x14ac:dyDescent="0.35">
      <c r="S286" s="34" t="s">
        <v>569</v>
      </c>
      <c r="T286" s="34">
        <f t="shared" si="87"/>
        <v>8.7777777777777786</v>
      </c>
      <c r="U286" s="34">
        <v>79</v>
      </c>
      <c r="V286" s="34">
        <f t="shared" si="88"/>
        <v>8.0462962962962976</v>
      </c>
      <c r="W286">
        <v>4</v>
      </c>
    </row>
    <row r="287" spans="19:30" x14ac:dyDescent="0.35">
      <c r="S287" s="34" t="s">
        <v>571</v>
      </c>
      <c r="T287" s="34">
        <f t="shared" si="87"/>
        <v>8</v>
      </c>
      <c r="U287" s="34">
        <v>72</v>
      </c>
      <c r="V287" s="34">
        <f t="shared" si="88"/>
        <v>7.333333333333333</v>
      </c>
      <c r="W287">
        <v>3</v>
      </c>
    </row>
    <row r="288" spans="19:30" x14ac:dyDescent="0.35">
      <c r="S288" s="34" t="s">
        <v>572</v>
      </c>
      <c r="T288" s="34">
        <f t="shared" si="87"/>
        <v>4.4444444444444446</v>
      </c>
      <c r="U288" s="34">
        <v>40</v>
      </c>
      <c r="V288" s="34">
        <f t="shared" si="88"/>
        <v>4.0740740740740744</v>
      </c>
      <c r="W288">
        <v>1</v>
      </c>
      <c r="X288" s="26">
        <v>1104</v>
      </c>
    </row>
    <row r="289" spans="19:42" x14ac:dyDescent="0.35">
      <c r="S289" s="34" t="s">
        <v>573</v>
      </c>
      <c r="T289" s="34">
        <f t="shared" si="87"/>
        <v>6.666666666666667</v>
      </c>
      <c r="U289" s="34">
        <v>60</v>
      </c>
      <c r="V289" s="34">
        <f t="shared" si="88"/>
        <v>6.1111111111111116</v>
      </c>
      <c r="W289">
        <v>3</v>
      </c>
    </row>
    <row r="290" spans="19:42" x14ac:dyDescent="0.35">
      <c r="S290" s="34" t="s">
        <v>574</v>
      </c>
      <c r="T290" s="34">
        <f t="shared" si="87"/>
        <v>7.1111111111111107</v>
      </c>
      <c r="U290" s="34">
        <v>64</v>
      </c>
      <c r="V290" s="34">
        <f t="shared" si="88"/>
        <v>6.5185185185185182</v>
      </c>
      <c r="W290">
        <v>1</v>
      </c>
    </row>
    <row r="291" spans="19:42" x14ac:dyDescent="0.35">
      <c r="S291" s="34" t="s">
        <v>575</v>
      </c>
      <c r="T291" s="34">
        <f t="shared" si="87"/>
        <v>4.7777777777777777</v>
      </c>
      <c r="U291" s="34">
        <v>43</v>
      </c>
      <c r="V291" s="34">
        <f t="shared" si="88"/>
        <v>4.3796296296296298</v>
      </c>
      <c r="W291">
        <v>1</v>
      </c>
    </row>
    <row r="292" spans="19:42" x14ac:dyDescent="0.35">
      <c r="S292" s="34" t="s">
        <v>576</v>
      </c>
      <c r="T292" s="34">
        <f t="shared" si="87"/>
        <v>7.2222222222222223</v>
      </c>
      <c r="U292" s="34">
        <v>65</v>
      </c>
      <c r="V292" s="34">
        <f t="shared" si="88"/>
        <v>6.6203703703703702</v>
      </c>
      <c r="W292">
        <v>2</v>
      </c>
    </row>
    <row r="293" spans="19:42" x14ac:dyDescent="0.35">
      <c r="S293" s="34" t="s">
        <v>577</v>
      </c>
      <c r="T293" s="34">
        <f t="shared" si="87"/>
        <v>13.777777777777779</v>
      </c>
      <c r="U293" s="34">
        <v>124</v>
      </c>
      <c r="V293" s="34">
        <f t="shared" si="88"/>
        <v>12.629629629629632</v>
      </c>
    </row>
    <row r="294" spans="19:42" x14ac:dyDescent="0.35">
      <c r="S294" s="34" t="s">
        <v>578</v>
      </c>
      <c r="T294" s="34">
        <f t="shared" si="87"/>
        <v>20.222222222222221</v>
      </c>
      <c r="U294" s="34">
        <v>182</v>
      </c>
      <c r="V294" s="34">
        <f t="shared" si="88"/>
        <v>18.537037037037035</v>
      </c>
    </row>
    <row r="295" spans="19:42" x14ac:dyDescent="0.35">
      <c r="S295" s="34" t="s">
        <v>579</v>
      </c>
      <c r="T295" s="34">
        <f t="shared" si="87"/>
        <v>20</v>
      </c>
      <c r="U295" s="34">
        <v>180</v>
      </c>
      <c r="V295" s="34">
        <f t="shared" si="88"/>
        <v>18.333333333333332</v>
      </c>
      <c r="W295" t="s">
        <v>584</v>
      </c>
    </row>
    <row r="296" spans="19:42" x14ac:dyDescent="0.35">
      <c r="S296" s="34" t="s">
        <v>580</v>
      </c>
      <c r="T296" s="34">
        <f t="shared" si="87"/>
        <v>18.666666666666668</v>
      </c>
      <c r="U296" s="34">
        <v>168</v>
      </c>
      <c r="V296" s="34">
        <f t="shared" si="88"/>
        <v>17.111111111111111</v>
      </c>
      <c r="W296">
        <v>4</v>
      </c>
    </row>
    <row r="297" spans="19:42" x14ac:dyDescent="0.35">
      <c r="S297" s="34" t="s">
        <v>581</v>
      </c>
      <c r="T297" s="34">
        <f t="shared" si="87"/>
        <v>19.555555555555557</v>
      </c>
      <c r="U297" s="34">
        <v>176</v>
      </c>
      <c r="V297" s="34">
        <f t="shared" si="88"/>
        <v>17.925925925925927</v>
      </c>
    </row>
    <row r="298" spans="19:42" x14ac:dyDescent="0.35">
      <c r="S298" s="34" t="s">
        <v>582</v>
      </c>
      <c r="T298" s="34">
        <f t="shared" si="87"/>
        <v>21.666666666666668</v>
      </c>
      <c r="U298" s="34">
        <v>195</v>
      </c>
      <c r="V298" s="34">
        <f t="shared" si="88"/>
        <v>19.861111111111111</v>
      </c>
    </row>
    <row r="299" spans="19:42" x14ac:dyDescent="0.35">
      <c r="S299" s="34" t="s">
        <v>583</v>
      </c>
      <c r="T299" s="34">
        <f t="shared" si="87"/>
        <v>25.888888888888889</v>
      </c>
      <c r="U299" s="34">
        <v>233</v>
      </c>
      <c r="V299" s="34">
        <f t="shared" si="88"/>
        <v>23.731481481481481</v>
      </c>
      <c r="W299" t="s">
        <v>585</v>
      </c>
      <c r="X299" s="26">
        <v>1490</v>
      </c>
    </row>
    <row r="300" spans="19:42" x14ac:dyDescent="0.35">
      <c r="S300" s="37" t="s">
        <v>586</v>
      </c>
      <c r="T300" s="26">
        <f>SUM(T148:T299)-T262-T241-T238-T215-T209-T207-T193-T168-T165-T163-T161-T157-T156-T155</f>
        <v>1900.3333333333339</v>
      </c>
      <c r="U300" s="26">
        <f>SUM(U148:U299)-U262-U241-U238-U215-U209-U207-U193-U168-U165-U163-U161-U157-U156-U155</f>
        <v>17103</v>
      </c>
      <c r="V300" s="26">
        <f>SUM(V148:V299)-V262-V241-V238-V215-V209-V207-V193-V168-V165-V163-V161-V157-V156-V155-18</f>
        <v>1723.9722222222229</v>
      </c>
      <c r="Y300" s="37" t="s">
        <v>816</v>
      </c>
      <c r="Z300" s="26">
        <f>SUM(Z148:Z284)-Z284-Z228-Z226-Z225-Z219-Z192-Z177-Z171-Z157</f>
        <v>2590.1111111111109</v>
      </c>
      <c r="AA300" s="26">
        <f>SUM(AA148:AA284)-AA284-AA228-AA226-AA225-AA219-AA192-AA177-AA171-AA157</f>
        <v>23311</v>
      </c>
      <c r="AB300" s="26">
        <f>SUM(AB148:AB284)-AB284-AB228-AB226-AB225-AB219-AB192-AB177-AB171-AB157</f>
        <v>2374.2685185185201</v>
      </c>
      <c r="AE300" s="37" t="s">
        <v>993</v>
      </c>
      <c r="AF300" s="26">
        <f>SUM(AF148:AF299)</f>
        <v>3439.4444444444457</v>
      </c>
      <c r="AG300" s="26">
        <f>SUM(AG148:AG299)</f>
        <v>30955</v>
      </c>
      <c r="AH300" s="26">
        <f>SUM(AH148:AH299)</f>
        <v>3152.8240740740748</v>
      </c>
      <c r="AI300" s="26"/>
      <c r="AJ300" s="26"/>
      <c r="AK300" s="26">
        <f t="shared" ref="AK300:AN300" si="90">SUM(AK148:AK299)</f>
        <v>0</v>
      </c>
      <c r="AL300" s="26" t="s">
        <v>1094</v>
      </c>
      <c r="AM300" s="26">
        <f t="shared" si="90"/>
        <v>1760.9999999999998</v>
      </c>
      <c r="AN300" s="26">
        <f t="shared" si="90"/>
        <v>15849</v>
      </c>
      <c r="AO300" s="26">
        <f>SUM(AO148:AO209)</f>
        <v>1614.2499999999998</v>
      </c>
      <c r="AP300" s="26"/>
    </row>
    <row r="301" spans="19:42" x14ac:dyDescent="0.35">
      <c r="U301">
        <f>X299+X288+X274+X261+X250+X240+X229+X216+X202+X185+X168+X157</f>
        <v>17103</v>
      </c>
      <c r="AA301" s="26">
        <f>SUM(AD158,AD172,AD187,AD208,AD217,AD234,AD246,AD253,AD260,AD265,AD275,AD284)</f>
        <v>23257</v>
      </c>
      <c r="AB301" t="s">
        <v>818</v>
      </c>
      <c r="AG301">
        <f>SUM(AJ155+AJ162+AJ172+AJ186+AJ187+AJ198+AJ206+AJ211+AJ216+AJ227+AJ233+AJ238)</f>
        <v>30955</v>
      </c>
      <c r="AN301" s="26">
        <f>SUM(AQ148:AQ299)</f>
        <v>166674</v>
      </c>
    </row>
    <row r="311" spans="13:21" x14ac:dyDescent="0.35">
      <c r="M311" s="5"/>
      <c r="N311" s="8">
        <v>1506</v>
      </c>
      <c r="O311" s="8">
        <v>1507</v>
      </c>
      <c r="P311" s="8">
        <v>1508</v>
      </c>
      <c r="Q311" s="8">
        <v>1509</v>
      </c>
      <c r="R311" s="8">
        <v>1510</v>
      </c>
      <c r="S311" s="8">
        <v>1511</v>
      </c>
      <c r="T311" s="8">
        <v>1512</v>
      </c>
      <c r="U311" s="8" t="s">
        <v>2</v>
      </c>
    </row>
    <row r="312" spans="13:21" x14ac:dyDescent="0.35">
      <c r="M312" s="5" t="s">
        <v>871</v>
      </c>
      <c r="N312" s="8">
        <f>D241</f>
        <v>3891</v>
      </c>
      <c r="O312" s="8">
        <f>I241</f>
        <v>5548</v>
      </c>
      <c r="P312" s="8">
        <f>O241</f>
        <v>9388</v>
      </c>
      <c r="Q312" s="8">
        <f>U300</f>
        <v>17103</v>
      </c>
      <c r="R312" s="8">
        <f>AA300</f>
        <v>23311</v>
      </c>
      <c r="S312" s="8">
        <f>AG300</f>
        <v>30955</v>
      </c>
      <c r="T312" s="8">
        <f>AN300</f>
        <v>15849</v>
      </c>
      <c r="U312" s="8">
        <f>SUM(N312:T312)</f>
        <v>106045</v>
      </c>
    </row>
    <row r="313" spans="13:21" x14ac:dyDescent="0.35">
      <c r="M313" s="5" t="s">
        <v>130</v>
      </c>
      <c r="N313" s="47">
        <f>C241</f>
        <v>432.33333333333343</v>
      </c>
      <c r="O313" s="47">
        <f>H241</f>
        <v>616.44444444444446</v>
      </c>
      <c r="P313" s="47">
        <f>N241</f>
        <v>1043.1111111111109</v>
      </c>
      <c r="Q313" s="47">
        <f>T300</f>
        <v>1900.3333333333339</v>
      </c>
      <c r="R313" s="47">
        <f>Z300</f>
        <v>2590.1111111111109</v>
      </c>
      <c r="S313" s="47">
        <f>AF300</f>
        <v>3439.4444444444457</v>
      </c>
      <c r="T313" s="47">
        <f>AM300</f>
        <v>1760.9999999999998</v>
      </c>
      <c r="U313" s="47">
        <f t="shared" ref="U313:U314" si="91">SUM(N313:T313)</f>
        <v>11782.777777777779</v>
      </c>
    </row>
    <row r="314" spans="13:21" x14ac:dyDescent="0.35">
      <c r="M314" s="5" t="s">
        <v>1095</v>
      </c>
      <c r="N314" s="47">
        <f>E241</f>
        <v>396.30555555555554</v>
      </c>
      <c r="O314" s="47">
        <f>J241</f>
        <v>565.07407407407402</v>
      </c>
      <c r="P314" s="47">
        <f>P241</f>
        <v>956.18518518518511</v>
      </c>
      <c r="Q314" s="47">
        <f>V300</f>
        <v>1723.9722222222229</v>
      </c>
      <c r="R314" s="47">
        <f>AB300</f>
        <v>2374.2685185185201</v>
      </c>
      <c r="S314" s="47">
        <f>AH300</f>
        <v>3152.8240740740748</v>
      </c>
      <c r="T314" s="47">
        <f>AO300</f>
        <v>1614.2499999999998</v>
      </c>
      <c r="U314" s="47">
        <f t="shared" si="91"/>
        <v>10782.879629629631</v>
      </c>
    </row>
    <row r="315" spans="13:21" x14ac:dyDescent="0.35">
      <c r="M315" s="5" t="s">
        <v>1</v>
      </c>
      <c r="N315" s="8" t="s">
        <v>245</v>
      </c>
      <c r="O315" s="8" t="s">
        <v>245</v>
      </c>
      <c r="P315" s="8" t="s">
        <v>245</v>
      </c>
      <c r="Q315" s="8" t="s">
        <v>245</v>
      </c>
      <c r="R315" s="8" t="s">
        <v>245</v>
      </c>
      <c r="S315" s="8" t="s">
        <v>245</v>
      </c>
      <c r="T315" s="8" t="s">
        <v>245</v>
      </c>
      <c r="U315" s="8" t="s">
        <v>245</v>
      </c>
    </row>
    <row r="316" spans="13:21" x14ac:dyDescent="0.35">
      <c r="M316" s="5" t="s">
        <v>5</v>
      </c>
      <c r="N316" s="8">
        <v>53.33</v>
      </c>
      <c r="O316" s="8">
        <v>53.33</v>
      </c>
      <c r="P316" s="8">
        <v>53.33</v>
      </c>
      <c r="Q316" s="8">
        <v>53.33</v>
      </c>
      <c r="R316" s="8">
        <v>53.33</v>
      </c>
      <c r="S316" s="8">
        <v>53.33</v>
      </c>
      <c r="T316" s="8">
        <v>53.33</v>
      </c>
      <c r="U316" s="8">
        <v>53.33</v>
      </c>
    </row>
    <row r="319" spans="13:21" x14ac:dyDescent="0.35">
      <c r="M319" s="5"/>
      <c r="N319" s="8">
        <v>1506</v>
      </c>
      <c r="O319" s="8">
        <v>1507</v>
      </c>
      <c r="P319" s="8">
        <v>1508</v>
      </c>
      <c r="Q319" s="8">
        <v>1509</v>
      </c>
      <c r="R319" s="8">
        <v>1510</v>
      </c>
      <c r="S319" s="8">
        <v>1511</v>
      </c>
      <c r="T319" s="8">
        <v>1512</v>
      </c>
      <c r="U319" s="8" t="s">
        <v>2</v>
      </c>
    </row>
    <row r="320" spans="13:21" x14ac:dyDescent="0.35">
      <c r="M320" s="5" t="s">
        <v>872</v>
      </c>
      <c r="N320" s="8">
        <f>D110</f>
        <v>65350</v>
      </c>
      <c r="O320" s="8">
        <f>I110</f>
        <v>94050</v>
      </c>
      <c r="P320" s="8">
        <f>O110</f>
        <v>144650</v>
      </c>
      <c r="Q320" s="49">
        <f>U110</f>
        <v>258140.5</v>
      </c>
      <c r="R320" s="8">
        <f>AA110</f>
        <v>176500</v>
      </c>
      <c r="S320" s="8">
        <f>AG110</f>
        <v>164350</v>
      </c>
      <c r="T320" s="8">
        <f>AN110</f>
        <v>200900</v>
      </c>
      <c r="U320" s="49">
        <f>SUM(N320:T320)</f>
        <v>1103940.5</v>
      </c>
    </row>
    <row r="321" spans="13:21" x14ac:dyDescent="0.35">
      <c r="M321" s="5" t="s">
        <v>0</v>
      </c>
      <c r="N321" s="47">
        <f>C110</f>
        <v>653.5</v>
      </c>
      <c r="O321" s="47">
        <f>H110</f>
        <v>940.5</v>
      </c>
      <c r="P321" s="47">
        <f>N110</f>
        <v>1446.5</v>
      </c>
      <c r="Q321" s="47">
        <f>T110</f>
        <v>2574</v>
      </c>
      <c r="R321" s="47">
        <f>Z110</f>
        <v>1765</v>
      </c>
      <c r="S321" s="47">
        <f>AF110</f>
        <v>1643.5</v>
      </c>
      <c r="T321" s="47">
        <f>AM110</f>
        <v>2009</v>
      </c>
      <c r="U321" s="47">
        <f t="shared" ref="U321:U322" si="92">SUM(N321:T321)</f>
        <v>11032</v>
      </c>
    </row>
    <row r="322" spans="13:21" x14ac:dyDescent="0.35">
      <c r="M322" s="5" t="s">
        <v>36</v>
      </c>
      <c r="N322" s="47">
        <f>E110</f>
        <v>197.41145833333312</v>
      </c>
      <c r="O322" s="47">
        <f>J110</f>
        <v>284.10937499999966</v>
      </c>
      <c r="P322" s="47">
        <f>P110</f>
        <v>436.96354166666606</v>
      </c>
      <c r="Q322" s="47">
        <f>V110</f>
        <v>777.56249999999943</v>
      </c>
      <c r="R322" s="47">
        <f>AB110</f>
        <v>533.1770833333328</v>
      </c>
      <c r="S322" s="47">
        <f>AH110</f>
        <v>496.47395833333258</v>
      </c>
      <c r="T322" s="47">
        <f>AO110</f>
        <v>606.88541666666572</v>
      </c>
      <c r="U322" s="47">
        <f t="shared" si="92"/>
        <v>3332.5833333333294</v>
      </c>
    </row>
    <row r="323" spans="13:21" x14ac:dyDescent="0.35">
      <c r="M323" s="5" t="s">
        <v>1</v>
      </c>
      <c r="N323" s="8" t="s">
        <v>245</v>
      </c>
      <c r="O323" s="8" t="s">
        <v>245</v>
      </c>
      <c r="P323" s="8" t="s">
        <v>245</v>
      </c>
      <c r="Q323" s="8" t="s">
        <v>245</v>
      </c>
      <c r="R323" s="8" t="s">
        <v>245</v>
      </c>
      <c r="S323" s="8" t="s">
        <v>245</v>
      </c>
      <c r="T323" s="8" t="s">
        <v>245</v>
      </c>
      <c r="U323" s="8" t="s">
        <v>245</v>
      </c>
    </row>
    <row r="324" spans="13:21" x14ac:dyDescent="0.35">
      <c r="M324" s="5" t="s">
        <v>5</v>
      </c>
      <c r="N324" s="8">
        <v>1.33</v>
      </c>
      <c r="O324" s="8">
        <v>1.33</v>
      </c>
      <c r="P324" s="8">
        <v>1.33</v>
      </c>
      <c r="Q324" s="8">
        <v>1.33</v>
      </c>
      <c r="R324" s="8">
        <v>1.33</v>
      </c>
      <c r="S324" s="8">
        <v>1.33</v>
      </c>
      <c r="T324" s="8">
        <v>1.33</v>
      </c>
      <c r="U324" s="8">
        <v>1.33</v>
      </c>
    </row>
    <row r="327" spans="13:21" x14ac:dyDescent="0.35">
      <c r="M327" s="5"/>
      <c r="N327" s="8">
        <v>1506</v>
      </c>
      <c r="O327" s="8">
        <v>1507</v>
      </c>
      <c r="P327" s="8">
        <v>1508</v>
      </c>
      <c r="Q327" s="8">
        <v>1509</v>
      </c>
      <c r="R327" s="8">
        <v>1510</v>
      </c>
      <c r="S327" s="8">
        <v>1511</v>
      </c>
      <c r="T327" s="8">
        <v>1512</v>
      </c>
      <c r="U327" s="8" t="s">
        <v>2</v>
      </c>
    </row>
    <row r="328" spans="13:21" x14ac:dyDescent="0.35">
      <c r="M328" s="5" t="s">
        <v>882</v>
      </c>
      <c r="N328" s="8">
        <f>D136</f>
        <v>278800</v>
      </c>
      <c r="O328" s="8">
        <f>I118</f>
        <v>0</v>
      </c>
      <c r="P328" s="8">
        <f>O136</f>
        <v>115056</v>
      </c>
      <c r="Q328" s="8">
        <f>U136</f>
        <v>107984</v>
      </c>
      <c r="R328" s="8">
        <f>AA136</f>
        <v>70856</v>
      </c>
      <c r="S328" s="8">
        <f>AG136</f>
        <v>53992</v>
      </c>
      <c r="T328" s="8">
        <f>AN136</f>
        <v>43928</v>
      </c>
      <c r="U328" s="8">
        <f>SUM(N328:T328)</f>
        <v>670616</v>
      </c>
    </row>
    <row r="329" spans="13:21" x14ac:dyDescent="0.35">
      <c r="M329" s="5" t="s">
        <v>0</v>
      </c>
      <c r="N329" s="47">
        <f>C136</f>
        <v>1025</v>
      </c>
      <c r="O329" s="47">
        <f>H118</f>
        <v>0</v>
      </c>
      <c r="P329" s="47">
        <f>N136</f>
        <v>423</v>
      </c>
      <c r="Q329" s="47">
        <f>T136</f>
        <v>397</v>
      </c>
      <c r="R329" s="47">
        <f>Z136</f>
        <v>260.5</v>
      </c>
      <c r="S329" s="47">
        <f>AF136</f>
        <v>198.5</v>
      </c>
      <c r="T329" s="47">
        <f>AM136</f>
        <v>161.5</v>
      </c>
      <c r="U329" s="47">
        <f t="shared" ref="U329:U330" si="93">SUM(N329:T329)</f>
        <v>2465.5</v>
      </c>
    </row>
    <row r="330" spans="13:21" x14ac:dyDescent="0.35">
      <c r="M330" s="5" t="s">
        <v>36</v>
      </c>
      <c r="N330" s="47">
        <f>E136</f>
        <v>35.59027777777775</v>
      </c>
      <c r="O330" s="47">
        <f>J118</f>
        <v>0</v>
      </c>
      <c r="P330" s="47">
        <f>P136</f>
        <v>14.687499999999991</v>
      </c>
      <c r="Q330" s="47">
        <f>V136</f>
        <v>13.784722222222213</v>
      </c>
      <c r="R330" s="47">
        <f>AB136</f>
        <v>9.045138888888884</v>
      </c>
      <c r="S330" s="47">
        <f>AH136</f>
        <v>6.8923611111111081</v>
      </c>
      <c r="T330" s="47">
        <f>AO136</f>
        <v>5.6076388888888857</v>
      </c>
      <c r="U330" s="47">
        <f t="shared" si="93"/>
        <v>85.607638888888843</v>
      </c>
    </row>
    <row r="331" spans="13:21" x14ac:dyDescent="0.35">
      <c r="M331" s="5" t="s">
        <v>1</v>
      </c>
      <c r="N331" s="8" t="s">
        <v>245</v>
      </c>
      <c r="O331" s="8" t="s">
        <v>245</v>
      </c>
      <c r="P331" s="8" t="s">
        <v>245</v>
      </c>
      <c r="Q331" s="8" t="s">
        <v>245</v>
      </c>
      <c r="R331" s="8" t="s">
        <v>245</v>
      </c>
      <c r="S331" s="8" t="s">
        <v>245</v>
      </c>
      <c r="T331" s="8" t="s">
        <v>245</v>
      </c>
      <c r="U331" s="8" t="s">
        <v>245</v>
      </c>
    </row>
    <row r="332" spans="13:21" x14ac:dyDescent="0.35">
      <c r="M332" s="5" t="s">
        <v>1221</v>
      </c>
      <c r="N332" s="8">
        <v>2</v>
      </c>
      <c r="O332" s="8">
        <v>2</v>
      </c>
      <c r="P332" s="8">
        <v>2</v>
      </c>
      <c r="Q332" s="8">
        <v>2</v>
      </c>
      <c r="R332" s="8">
        <v>2</v>
      </c>
      <c r="S332" s="8">
        <v>2</v>
      </c>
      <c r="T332" s="8">
        <v>2</v>
      </c>
      <c r="U332" s="8">
        <v>2</v>
      </c>
    </row>
    <row r="335" spans="13:21" x14ac:dyDescent="0.35">
      <c r="M335" s="5"/>
      <c r="N335" s="8">
        <v>1506</v>
      </c>
      <c r="O335" s="8">
        <v>1507</v>
      </c>
      <c r="P335" s="8">
        <v>1508</v>
      </c>
      <c r="Q335" s="8">
        <v>1509</v>
      </c>
      <c r="R335" s="8">
        <v>1510</v>
      </c>
      <c r="S335" s="8">
        <v>1511</v>
      </c>
      <c r="T335" s="8">
        <v>1512</v>
      </c>
      <c r="U335" s="8" t="s">
        <v>2</v>
      </c>
    </row>
    <row r="336" spans="13:21" x14ac:dyDescent="0.35">
      <c r="M336" s="5" t="s">
        <v>883</v>
      </c>
      <c r="N336" s="8">
        <f>D144</f>
        <v>35696</v>
      </c>
      <c r="O336" s="8">
        <f>I126</f>
        <v>0</v>
      </c>
      <c r="P336" s="8">
        <f>O144</f>
        <v>48944</v>
      </c>
      <c r="Q336" s="8">
        <f>U144</f>
        <v>9568</v>
      </c>
      <c r="R336" s="8">
        <f>AA144</f>
        <v>72496</v>
      </c>
      <c r="S336" s="8">
        <f>AG144</f>
        <v>0</v>
      </c>
      <c r="T336" s="9">
        <f>AN144</f>
        <v>31648</v>
      </c>
      <c r="U336" s="9">
        <f>SUM(N336:T336)</f>
        <v>198352</v>
      </c>
    </row>
    <row r="337" spans="13:27" x14ac:dyDescent="0.35">
      <c r="M337" s="5" t="s">
        <v>0</v>
      </c>
      <c r="N337" s="48">
        <f>C144</f>
        <v>97</v>
      </c>
      <c r="O337" s="48">
        <f>H126</f>
        <v>0</v>
      </c>
      <c r="P337" s="48">
        <f>N144</f>
        <v>133</v>
      </c>
      <c r="Q337" s="48">
        <f>T144</f>
        <v>26</v>
      </c>
      <c r="R337" s="48">
        <f>Z144</f>
        <v>197</v>
      </c>
      <c r="S337" s="48">
        <f>AF144</f>
        <v>0</v>
      </c>
      <c r="T337" s="48">
        <f>AM144</f>
        <v>86</v>
      </c>
      <c r="U337" s="48">
        <f t="shared" ref="U337:U338" si="94">SUM(N337:T337)</f>
        <v>539</v>
      </c>
    </row>
    <row r="338" spans="13:27" x14ac:dyDescent="0.35">
      <c r="M338" s="5" t="s">
        <v>36</v>
      </c>
      <c r="N338" s="48">
        <f>E144</f>
        <v>1.6840277777777768</v>
      </c>
      <c r="O338" s="48">
        <f>J126</f>
        <v>0</v>
      </c>
      <c r="P338" s="48">
        <f>P144</f>
        <v>2.3090277777777763</v>
      </c>
      <c r="Q338" s="48">
        <f>V144</f>
        <v>0.45138888888888862</v>
      </c>
      <c r="R338" s="48">
        <f>AB144</f>
        <v>3.4201388888888871</v>
      </c>
      <c r="S338" s="48">
        <f>AH144</f>
        <v>0</v>
      </c>
      <c r="T338" s="48">
        <f>AO144</f>
        <v>1.4930555555555547</v>
      </c>
      <c r="U338" s="48">
        <f t="shared" si="94"/>
        <v>9.357638888888884</v>
      </c>
    </row>
    <row r="339" spans="13:27" x14ac:dyDescent="0.35">
      <c r="M339" s="5" t="s">
        <v>1</v>
      </c>
      <c r="N339" s="8" t="s">
        <v>245</v>
      </c>
      <c r="O339" s="8" t="s">
        <v>245</v>
      </c>
      <c r="P339" s="8" t="s">
        <v>245</v>
      </c>
      <c r="Q339" s="8" t="s">
        <v>245</v>
      </c>
      <c r="R339" s="8" t="s">
        <v>245</v>
      </c>
      <c r="S339" s="8" t="s">
        <v>245</v>
      </c>
      <c r="T339" s="8" t="s">
        <v>245</v>
      </c>
      <c r="U339" s="8" t="s">
        <v>245</v>
      </c>
    </row>
    <row r="340" spans="13:27" x14ac:dyDescent="0.35">
      <c r="M340" s="5" t="s">
        <v>1221</v>
      </c>
      <c r="N340" s="8">
        <v>1</v>
      </c>
      <c r="O340" s="8">
        <v>1</v>
      </c>
      <c r="P340" s="8">
        <v>1</v>
      </c>
      <c r="Q340" s="8">
        <v>1</v>
      </c>
      <c r="R340" s="8">
        <v>1</v>
      </c>
      <c r="S340" s="8">
        <v>1</v>
      </c>
      <c r="T340" s="8">
        <v>1</v>
      </c>
      <c r="U340" s="8">
        <v>1</v>
      </c>
    </row>
    <row r="347" spans="13:27" ht="72.5" x14ac:dyDescent="0.35">
      <c r="M347" s="19" t="s">
        <v>6</v>
      </c>
      <c r="N347" s="19" t="s">
        <v>7</v>
      </c>
      <c r="O347" s="19" t="s">
        <v>13</v>
      </c>
      <c r="P347" s="19" t="s">
        <v>18</v>
      </c>
      <c r="Q347" s="19" t="s">
        <v>20</v>
      </c>
      <c r="R347" s="19" t="s">
        <v>25</v>
      </c>
      <c r="S347" s="19" t="s">
        <v>28</v>
      </c>
      <c r="U347" s="19" t="s">
        <v>6</v>
      </c>
      <c r="V347" s="19" t="s">
        <v>7</v>
      </c>
      <c r="W347" s="19" t="s">
        <v>13</v>
      </c>
      <c r="X347" s="19" t="s">
        <v>18</v>
      </c>
      <c r="Y347" s="19" t="s">
        <v>20</v>
      </c>
      <c r="Z347" s="19" t="s">
        <v>25</v>
      </c>
      <c r="AA347" s="19" t="s">
        <v>28</v>
      </c>
    </row>
    <row r="348" spans="13:27" ht="58" x14ac:dyDescent="0.35">
      <c r="M348" s="12" t="s">
        <v>1154</v>
      </c>
      <c r="N348" s="14" t="s">
        <v>12</v>
      </c>
      <c r="O348" s="14" t="s">
        <v>15</v>
      </c>
      <c r="P348" s="8">
        <v>72</v>
      </c>
      <c r="Q348" s="8" t="s">
        <v>24</v>
      </c>
      <c r="R348" s="14" t="s">
        <v>30</v>
      </c>
      <c r="S348" s="14" t="s">
        <v>30</v>
      </c>
      <c r="U348" s="12" t="s">
        <v>1185</v>
      </c>
      <c r="V348" s="14" t="s">
        <v>1171</v>
      </c>
      <c r="W348" s="14" t="s">
        <v>1157</v>
      </c>
      <c r="X348" s="8">
        <v>36</v>
      </c>
      <c r="Y348" s="8" t="s">
        <v>1172</v>
      </c>
      <c r="Z348" s="14" t="s">
        <v>1158</v>
      </c>
      <c r="AA348" s="12" t="s">
        <v>30</v>
      </c>
    </row>
    <row r="349" spans="13:27" ht="58" x14ac:dyDescent="0.35">
      <c r="M349" s="12" t="s">
        <v>81</v>
      </c>
      <c r="N349" s="14" t="s">
        <v>40</v>
      </c>
      <c r="O349" s="14" t="s">
        <v>41</v>
      </c>
      <c r="P349" s="8">
        <v>72</v>
      </c>
      <c r="Q349" s="8" t="s">
        <v>24</v>
      </c>
      <c r="R349" s="14" t="s">
        <v>30</v>
      </c>
      <c r="S349" s="14" t="s">
        <v>30</v>
      </c>
      <c r="U349" s="12" t="s">
        <v>1155</v>
      </c>
      <c r="V349" s="14" t="s">
        <v>1156</v>
      </c>
      <c r="W349" s="14" t="s">
        <v>1157</v>
      </c>
      <c r="X349" s="8">
        <v>72</v>
      </c>
      <c r="Y349" s="8" t="s">
        <v>24</v>
      </c>
      <c r="Z349" s="14" t="s">
        <v>1158</v>
      </c>
      <c r="AA349" s="12" t="s">
        <v>30</v>
      </c>
    </row>
    <row r="350" spans="13:27" ht="58" x14ac:dyDescent="0.35">
      <c r="M350" s="12" t="s">
        <v>1155</v>
      </c>
      <c r="N350" s="14" t="s">
        <v>1197</v>
      </c>
      <c r="O350" s="14" t="s">
        <v>1157</v>
      </c>
      <c r="P350" s="8">
        <v>72</v>
      </c>
      <c r="Q350" s="8" t="s">
        <v>24</v>
      </c>
      <c r="R350" s="14" t="s">
        <v>1158</v>
      </c>
      <c r="S350" s="14" t="s">
        <v>30</v>
      </c>
      <c r="U350" s="12" t="s">
        <v>1165</v>
      </c>
      <c r="V350" s="14" t="s">
        <v>1167</v>
      </c>
      <c r="W350" s="14" t="s">
        <v>1157</v>
      </c>
      <c r="X350" s="8">
        <v>144</v>
      </c>
      <c r="Y350" s="8" t="s">
        <v>1169</v>
      </c>
      <c r="Z350" s="14" t="s">
        <v>1158</v>
      </c>
      <c r="AA350" s="12" t="s">
        <v>30</v>
      </c>
    </row>
    <row r="351" spans="13:27" ht="58" x14ac:dyDescent="0.35">
      <c r="M351" s="12" t="s">
        <v>1192</v>
      </c>
      <c r="N351" s="42" t="s">
        <v>1200</v>
      </c>
      <c r="O351" s="14" t="s">
        <v>1191</v>
      </c>
      <c r="P351" s="41">
        <v>70</v>
      </c>
      <c r="Q351" s="8" t="s">
        <v>1190</v>
      </c>
      <c r="R351" s="14" t="s">
        <v>30</v>
      </c>
      <c r="S351" s="14" t="s">
        <v>30</v>
      </c>
      <c r="U351" s="12" t="s">
        <v>1166</v>
      </c>
      <c r="V351" s="14" t="s">
        <v>1168</v>
      </c>
      <c r="W351" s="14" t="s">
        <v>1157</v>
      </c>
      <c r="X351" s="8">
        <v>288</v>
      </c>
      <c r="Y351" s="8" t="s">
        <v>1170</v>
      </c>
      <c r="Z351" s="14" t="s">
        <v>1158</v>
      </c>
      <c r="AA351" s="12" t="s">
        <v>30</v>
      </c>
    </row>
    <row r="352" spans="13:27" ht="58" x14ac:dyDescent="0.35">
      <c r="M352" s="12" t="s">
        <v>1185</v>
      </c>
      <c r="N352" s="14" t="s">
        <v>1208</v>
      </c>
      <c r="O352" s="14" t="s">
        <v>1157</v>
      </c>
      <c r="P352" s="8">
        <v>36</v>
      </c>
      <c r="Q352" s="8" t="s">
        <v>1172</v>
      </c>
      <c r="R352" s="14" t="s">
        <v>1158</v>
      </c>
      <c r="S352" s="14" t="s">
        <v>30</v>
      </c>
      <c r="U352" s="12" t="s">
        <v>1173</v>
      </c>
      <c r="V352" s="14" t="s">
        <v>1159</v>
      </c>
      <c r="W352" s="14" t="s">
        <v>1161</v>
      </c>
      <c r="X352" s="8">
        <v>96</v>
      </c>
      <c r="Y352" s="8" t="s">
        <v>1162</v>
      </c>
      <c r="Z352" s="14" t="s">
        <v>1164</v>
      </c>
      <c r="AA352" s="12" t="s">
        <v>1189</v>
      </c>
    </row>
    <row r="353" spans="13:27" ht="58" x14ac:dyDescent="0.35">
      <c r="M353" s="12" t="s">
        <v>1193</v>
      </c>
      <c r="N353" s="43" t="s">
        <v>1210</v>
      </c>
      <c r="O353" s="14" t="s">
        <v>1191</v>
      </c>
      <c r="P353" s="41">
        <v>35</v>
      </c>
      <c r="Q353" s="8" t="s">
        <v>1194</v>
      </c>
      <c r="R353" s="14" t="s">
        <v>30</v>
      </c>
      <c r="S353" s="14" t="s">
        <v>30</v>
      </c>
      <c r="U353" s="12" t="s">
        <v>1186</v>
      </c>
      <c r="V353" s="14" t="s">
        <v>1160</v>
      </c>
      <c r="W353" s="14" t="s">
        <v>1161</v>
      </c>
      <c r="X353" s="8">
        <v>192</v>
      </c>
      <c r="Y353" s="8" t="s">
        <v>1163</v>
      </c>
      <c r="Z353" s="14" t="s">
        <v>1164</v>
      </c>
      <c r="AA353" s="12" t="s">
        <v>245</v>
      </c>
    </row>
    <row r="354" spans="13:27" ht="58" x14ac:dyDescent="0.35">
      <c r="M354" s="12" t="s">
        <v>1165</v>
      </c>
      <c r="N354" s="14" t="s">
        <v>1209</v>
      </c>
      <c r="O354" s="14" t="s">
        <v>1157</v>
      </c>
      <c r="P354" s="8">
        <v>144</v>
      </c>
      <c r="Q354" s="8" t="s">
        <v>1169</v>
      </c>
      <c r="R354" s="14" t="s">
        <v>1158</v>
      </c>
      <c r="S354" s="14" t="s">
        <v>30</v>
      </c>
      <c r="U354" s="12" t="s">
        <v>1175</v>
      </c>
      <c r="V354" s="14" t="s">
        <v>1188</v>
      </c>
      <c r="W354" s="14" t="s">
        <v>1176</v>
      </c>
      <c r="X354" s="8">
        <v>100</v>
      </c>
      <c r="Y354" s="14" t="s">
        <v>1187</v>
      </c>
      <c r="Z354" s="14" t="s">
        <v>1178</v>
      </c>
      <c r="AA354" s="12" t="s">
        <v>1189</v>
      </c>
    </row>
    <row r="355" spans="13:27" ht="101.5" x14ac:dyDescent="0.35">
      <c r="M355" s="12" t="s">
        <v>1195</v>
      </c>
      <c r="N355" s="43" t="s">
        <v>1211</v>
      </c>
      <c r="O355" s="14" t="s">
        <v>1191</v>
      </c>
      <c r="P355" s="41">
        <v>140</v>
      </c>
      <c r="Q355" s="8" t="s">
        <v>1196</v>
      </c>
      <c r="R355" s="14" t="s">
        <v>30</v>
      </c>
      <c r="S355" s="14" t="s">
        <v>30</v>
      </c>
      <c r="U355" s="12" t="s">
        <v>1179</v>
      </c>
      <c r="V355" s="14" t="s">
        <v>8</v>
      </c>
      <c r="W355" s="14" t="s">
        <v>46</v>
      </c>
      <c r="X355" s="8">
        <v>256</v>
      </c>
      <c r="Y355" s="14" t="s">
        <v>22</v>
      </c>
      <c r="Z355" s="14" t="s">
        <v>1183</v>
      </c>
      <c r="AA355" s="14" t="s">
        <v>79</v>
      </c>
    </row>
    <row r="356" spans="13:27" ht="87" x14ac:dyDescent="0.35">
      <c r="M356" s="12" t="s">
        <v>1166</v>
      </c>
      <c r="N356" s="14" t="s">
        <v>1212</v>
      </c>
      <c r="O356" s="14" t="s">
        <v>1157</v>
      </c>
      <c r="P356" s="8">
        <v>288</v>
      </c>
      <c r="Q356" s="8" t="s">
        <v>1170</v>
      </c>
      <c r="R356" s="14" t="s">
        <v>1158</v>
      </c>
      <c r="S356" s="14" t="s">
        <v>30</v>
      </c>
      <c r="U356" s="12" t="s">
        <v>1180</v>
      </c>
      <c r="V356" s="14" t="s">
        <v>9</v>
      </c>
      <c r="W356" s="14" t="s">
        <v>49</v>
      </c>
      <c r="X356" s="8">
        <v>352</v>
      </c>
      <c r="Y356" s="14" t="s">
        <v>23</v>
      </c>
      <c r="Z356" s="14" t="s">
        <v>1184</v>
      </c>
      <c r="AA356" s="14" t="s">
        <v>80</v>
      </c>
    </row>
    <row r="358" spans="13:27" ht="72.5" x14ac:dyDescent="0.35">
      <c r="M358" s="19" t="s">
        <v>6</v>
      </c>
      <c r="N358" s="19" t="s">
        <v>7</v>
      </c>
      <c r="O358" s="19" t="s">
        <v>13</v>
      </c>
      <c r="P358" s="19" t="s">
        <v>18</v>
      </c>
      <c r="Q358" s="19" t="s">
        <v>20</v>
      </c>
      <c r="R358" s="19" t="s">
        <v>25</v>
      </c>
      <c r="S358" s="19" t="s">
        <v>28</v>
      </c>
    </row>
    <row r="359" spans="13:27" ht="58" x14ac:dyDescent="0.35">
      <c r="M359" s="12" t="s">
        <v>1173</v>
      </c>
      <c r="N359" s="14" t="s">
        <v>1159</v>
      </c>
      <c r="O359" s="14" t="s">
        <v>1161</v>
      </c>
      <c r="P359" s="8">
        <v>96</v>
      </c>
      <c r="Q359" s="8" t="s">
        <v>1162</v>
      </c>
      <c r="R359" s="14" t="s">
        <v>1164</v>
      </c>
      <c r="S359" s="14" t="s">
        <v>1189</v>
      </c>
    </row>
    <row r="360" spans="13:27" ht="58" x14ac:dyDescent="0.35">
      <c r="M360" s="12" t="s">
        <v>1198</v>
      </c>
      <c r="N360" s="42" t="s">
        <v>1213</v>
      </c>
      <c r="O360" s="14" t="s">
        <v>1199</v>
      </c>
      <c r="P360" s="8">
        <v>72</v>
      </c>
      <c r="Q360" s="8" t="s">
        <v>24</v>
      </c>
      <c r="R360" s="8" t="s">
        <v>245</v>
      </c>
      <c r="S360" s="8" t="s">
        <v>245</v>
      </c>
    </row>
    <row r="361" spans="13:27" ht="58" x14ac:dyDescent="0.35">
      <c r="M361" s="12" t="s">
        <v>1174</v>
      </c>
      <c r="N361" s="14" t="s">
        <v>1160</v>
      </c>
      <c r="O361" s="14" t="s">
        <v>1161</v>
      </c>
      <c r="P361" s="8">
        <v>192</v>
      </c>
      <c r="Q361" s="8" t="s">
        <v>1163</v>
      </c>
      <c r="R361" s="14" t="s">
        <v>1164</v>
      </c>
      <c r="S361" s="14" t="s">
        <v>245</v>
      </c>
    </row>
    <row r="362" spans="13:27" ht="58" x14ac:dyDescent="0.35">
      <c r="M362" s="12" t="s">
        <v>1215</v>
      </c>
      <c r="N362" s="14" t="s">
        <v>1214</v>
      </c>
      <c r="O362" s="14" t="s">
        <v>1199</v>
      </c>
      <c r="P362" s="8">
        <v>144</v>
      </c>
      <c r="Q362" s="8" t="s">
        <v>1169</v>
      </c>
      <c r="R362" s="8" t="s">
        <v>245</v>
      </c>
      <c r="S362" s="8" t="s">
        <v>245</v>
      </c>
    </row>
    <row r="363" spans="13:27" ht="58" x14ac:dyDescent="0.35">
      <c r="M363" s="12" t="s">
        <v>1216</v>
      </c>
      <c r="N363" s="14" t="s">
        <v>1217</v>
      </c>
      <c r="O363" s="14" t="s">
        <v>1199</v>
      </c>
      <c r="P363" s="8">
        <v>288</v>
      </c>
      <c r="Q363" s="8" t="s">
        <v>1170</v>
      </c>
      <c r="R363" s="8" t="s">
        <v>245</v>
      </c>
      <c r="S363" s="8" t="s">
        <v>245</v>
      </c>
    </row>
    <row r="365" spans="13:27" ht="72.5" x14ac:dyDescent="0.35">
      <c r="M365" s="19" t="s">
        <v>6</v>
      </c>
      <c r="N365" s="19" t="s">
        <v>7</v>
      </c>
      <c r="O365" s="19" t="s">
        <v>13</v>
      </c>
      <c r="P365" s="19" t="s">
        <v>18</v>
      </c>
      <c r="Q365" s="19" t="s">
        <v>20</v>
      </c>
      <c r="R365" s="19" t="s">
        <v>25</v>
      </c>
      <c r="S365" s="19" t="s">
        <v>28</v>
      </c>
    </row>
    <row r="366" spans="13:27" ht="58" x14ac:dyDescent="0.35">
      <c r="M366" s="12" t="s">
        <v>42</v>
      </c>
      <c r="N366" s="14" t="s">
        <v>10</v>
      </c>
      <c r="O366" s="14" t="s">
        <v>14</v>
      </c>
      <c r="P366" s="8">
        <v>88</v>
      </c>
      <c r="Q366" s="14" t="s">
        <v>19</v>
      </c>
      <c r="R366" s="14" t="s">
        <v>1201</v>
      </c>
      <c r="S366" s="14" t="s">
        <v>29</v>
      </c>
    </row>
    <row r="367" spans="13:27" ht="58" x14ac:dyDescent="0.35">
      <c r="M367" s="12" t="s">
        <v>1175</v>
      </c>
      <c r="N367" s="14" t="s">
        <v>10</v>
      </c>
      <c r="O367" s="14" t="s">
        <v>1176</v>
      </c>
      <c r="P367" s="8">
        <v>100</v>
      </c>
      <c r="Q367" s="14" t="s">
        <v>1177</v>
      </c>
      <c r="R367" s="14" t="s">
        <v>1178</v>
      </c>
      <c r="S367" s="14" t="s">
        <v>1218</v>
      </c>
    </row>
    <row r="368" spans="13:27" ht="58" x14ac:dyDescent="0.35">
      <c r="M368" s="12" t="s">
        <v>43</v>
      </c>
      <c r="N368" s="14" t="s">
        <v>11</v>
      </c>
      <c r="O368" s="14" t="s">
        <v>14</v>
      </c>
      <c r="P368" s="8">
        <v>176</v>
      </c>
      <c r="Q368" s="14" t="s">
        <v>21</v>
      </c>
      <c r="R368" s="14" t="s">
        <v>27</v>
      </c>
      <c r="S368" s="14" t="s">
        <v>31</v>
      </c>
    </row>
    <row r="369" spans="13:19" ht="72.5" x14ac:dyDescent="0.35">
      <c r="M369" s="12" t="s">
        <v>44</v>
      </c>
      <c r="N369" s="14" t="s">
        <v>8</v>
      </c>
      <c r="O369" s="14" t="s">
        <v>16</v>
      </c>
      <c r="P369" s="8">
        <v>256</v>
      </c>
      <c r="Q369" s="14" t="s">
        <v>22</v>
      </c>
      <c r="R369" s="14" t="s">
        <v>26</v>
      </c>
      <c r="S369" s="14" t="s">
        <v>48</v>
      </c>
    </row>
    <row r="370" spans="13:19" ht="72.5" x14ac:dyDescent="0.35">
      <c r="M370" s="12" t="s">
        <v>1179</v>
      </c>
      <c r="N370" s="14" t="s">
        <v>8</v>
      </c>
      <c r="O370" s="14" t="s">
        <v>46</v>
      </c>
      <c r="P370" s="8">
        <v>256</v>
      </c>
      <c r="Q370" s="14" t="s">
        <v>22</v>
      </c>
      <c r="R370" s="14" t="s">
        <v>1182</v>
      </c>
      <c r="S370" s="14" t="s">
        <v>79</v>
      </c>
    </row>
    <row r="371" spans="13:19" ht="43.5" x14ac:dyDescent="0.35">
      <c r="M371" s="44" t="s">
        <v>1202</v>
      </c>
      <c r="N371" s="14" t="s">
        <v>1207</v>
      </c>
      <c r="O371" s="43" t="s">
        <v>1203</v>
      </c>
      <c r="P371" s="45">
        <v>240</v>
      </c>
      <c r="Q371" s="43" t="s">
        <v>1204</v>
      </c>
      <c r="R371" s="43" t="s">
        <v>245</v>
      </c>
      <c r="S371" s="43" t="s">
        <v>245</v>
      </c>
    </row>
    <row r="372" spans="13:19" ht="72.5" x14ac:dyDescent="0.35">
      <c r="M372" s="12" t="s">
        <v>45</v>
      </c>
      <c r="N372" s="14" t="s">
        <v>9</v>
      </c>
      <c r="O372" s="14" t="s">
        <v>17</v>
      </c>
      <c r="P372" s="8">
        <v>352</v>
      </c>
      <c r="Q372" s="14" t="s">
        <v>23</v>
      </c>
      <c r="R372" s="14" t="s">
        <v>26</v>
      </c>
      <c r="S372" s="14" t="s">
        <v>47</v>
      </c>
    </row>
    <row r="373" spans="13:19" ht="72.5" x14ac:dyDescent="0.35">
      <c r="M373" s="12" t="s">
        <v>1180</v>
      </c>
      <c r="N373" s="14" t="s">
        <v>9</v>
      </c>
      <c r="O373" s="14" t="s">
        <v>49</v>
      </c>
      <c r="P373" s="8">
        <v>352</v>
      </c>
      <c r="Q373" s="14" t="s">
        <v>23</v>
      </c>
      <c r="R373" s="14" t="s">
        <v>1181</v>
      </c>
      <c r="S373" s="14" t="s">
        <v>80</v>
      </c>
    </row>
    <row r="374" spans="13:19" ht="43.5" x14ac:dyDescent="0.35">
      <c r="M374" s="12" t="s">
        <v>1205</v>
      </c>
      <c r="N374" s="12" t="s">
        <v>9</v>
      </c>
      <c r="O374" s="12" t="s">
        <v>1206</v>
      </c>
      <c r="P374" s="8">
        <v>352</v>
      </c>
      <c r="Q374" s="14" t="s">
        <v>23</v>
      </c>
      <c r="R374" s="14" t="s">
        <v>245</v>
      </c>
      <c r="S374" s="14" t="s">
        <v>245</v>
      </c>
    </row>
  </sheetData>
  <phoneticPr fontId="4" type="noConversion"/>
  <pageMargins left="0.7" right="0.7" top="0.75" bottom="0.75" header="0.3" footer="0.3"/>
  <pageSetup orientation="portrait" r:id="rId1"/>
  <drawing r:id="rId2"/>
  <legacyDrawing r:id="rId3"/>
</worksheet>
</file>

<file path=docMetadata/LabelInfo.xml><?xml version="1.0" encoding="utf-8"?>
<clbl:labelList xmlns:clbl="http://schemas.microsoft.com/office/2020/mipLabelMetadata">
  <clbl:label id="{46c98d88-e344-4ed4-8496-4ed7712e255d}" enabled="0" method="" siteId="{46c98d88-e344-4ed4-8496-4ed7712e255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Osinalde irastorza, Gotzon</dc:creator>
  <cp:lastModifiedBy>Osinalde irastorza, Gotzon</cp:lastModifiedBy>
  <dcterms:created xsi:type="dcterms:W3CDTF">2024-01-21T17:12:30Z</dcterms:created>
  <dcterms:modified xsi:type="dcterms:W3CDTF">2025-03-02T19:18:26Z</dcterms:modified>
</cp:coreProperties>
</file>